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ternatha\Desktop\"/>
    </mc:Choice>
  </mc:AlternateContent>
  <xr:revisionPtr revIDLastSave="0" documentId="8_{4D179D1B-F3D9-4219-AB68-F9F76397185D}" xr6:coauthVersionLast="47" xr6:coauthVersionMax="47" xr10:uidLastSave="{00000000-0000-0000-0000-000000000000}"/>
  <workbookProtection workbookAlgorithmName="SHA-512" workbookHashValue="0N7Ki3Kp7IkYp1IwUSbmZgcE6PzjmMnlgqwxjlDxO9eh81i1HuaNeXz9goIJ0nP+z29RVonpdjZ+hD4f2mJE0A==" workbookSaltValue="io9H8XmP2JuNc0EKp40wjg==" workbookSpinCount="100000" lockStructure="1"/>
  <bookViews>
    <workbookView xWindow="-120" yWindow="-120" windowWidth="29040" windowHeight="15720" xr2:uid="{00000000-000D-0000-FFFF-FFFF00000000}"/>
  </bookViews>
  <sheets>
    <sheet name="Lehrkräfte" sheetId="2" r:id="rId1"/>
    <sheet name="Berechnungsblatt LK" sheetId="4" state="hidden" r:id="rId2"/>
  </sheets>
  <definedNames>
    <definedName name="_xlnm.Print_Area" localSheetId="0">Lehrkräfte!$A$1:$P$34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78" i="4" l="1"/>
  <c r="J77" i="4"/>
  <c r="J76" i="4"/>
  <c r="J70" i="4"/>
  <c r="J69" i="4"/>
  <c r="J68" i="4"/>
  <c r="J62" i="4"/>
  <c r="J61" i="4"/>
  <c r="J60" i="4"/>
  <c r="J54" i="4"/>
  <c r="J53" i="4"/>
  <c r="J52" i="4"/>
  <c r="J46" i="4"/>
  <c r="J45" i="4"/>
  <c r="J44" i="4"/>
  <c r="J38" i="4"/>
  <c r="J37" i="4"/>
  <c r="J36" i="4"/>
  <c r="J30" i="4"/>
  <c r="J29" i="4"/>
  <c r="J28" i="4"/>
  <c r="J22" i="4"/>
  <c r="J21" i="4"/>
  <c r="J20" i="4"/>
  <c r="H75" i="4"/>
  <c r="H67" i="4"/>
  <c r="H59" i="4"/>
  <c r="H51" i="4"/>
  <c r="H43" i="4"/>
  <c r="H35" i="4"/>
  <c r="H27" i="4"/>
  <c r="H19" i="4"/>
  <c r="H11" i="4"/>
  <c r="M11" i="4" s="1"/>
  <c r="J40" i="4"/>
  <c r="J56" i="4" l="1"/>
  <c r="J80" i="4"/>
  <c r="J24" i="4"/>
  <c r="J48" i="4"/>
  <c r="J72" i="4"/>
  <c r="J32" i="4"/>
  <c r="J64" i="4"/>
  <c r="F14" i="4" l="1"/>
  <c r="F78" i="4" l="1"/>
  <c r="F70" i="4"/>
  <c r="F62" i="4"/>
  <c r="F54" i="4"/>
  <c r="F46" i="4"/>
  <c r="F38" i="4"/>
  <c r="F30" i="4"/>
  <c r="F22" i="4"/>
  <c r="H28" i="4" l="1"/>
  <c r="K27" i="4"/>
  <c r="J27" i="4"/>
  <c r="H36" i="4"/>
  <c r="K35" i="4"/>
  <c r="J35" i="4"/>
  <c r="H52" i="4"/>
  <c r="K51" i="4"/>
  <c r="J51" i="4"/>
  <c r="H68" i="4"/>
  <c r="K67" i="4"/>
  <c r="J67" i="4"/>
  <c r="H20" i="4"/>
  <c r="J19" i="4"/>
  <c r="K19" i="4"/>
  <c r="H44" i="4"/>
  <c r="K43" i="4"/>
  <c r="J43" i="4"/>
  <c r="K59" i="4"/>
  <c r="J59" i="4"/>
  <c r="H60" i="4"/>
  <c r="H76" i="4"/>
  <c r="J75" i="4"/>
  <c r="K75" i="4"/>
  <c r="D4" i="4"/>
  <c r="I59" i="4" s="1"/>
  <c r="I51" i="4" l="1"/>
  <c r="I43" i="4"/>
  <c r="I35" i="4"/>
  <c r="I19" i="4"/>
  <c r="I75" i="4"/>
  <c r="I67" i="4"/>
  <c r="I27" i="4"/>
  <c r="I60" i="4"/>
  <c r="K60" i="4"/>
  <c r="I76" i="4"/>
  <c r="K76" i="4"/>
  <c r="I44" i="4"/>
  <c r="K44" i="4"/>
  <c r="I68" i="4"/>
  <c r="K68" i="4"/>
  <c r="I52" i="4"/>
  <c r="K52" i="4"/>
  <c r="I28" i="4"/>
  <c r="K28" i="4"/>
  <c r="K36" i="4"/>
  <c r="I36" i="4"/>
  <c r="K20" i="4"/>
  <c r="I20" i="4"/>
  <c r="H45" i="4"/>
  <c r="K45" i="4" s="1"/>
  <c r="H21" i="4"/>
  <c r="I21" i="4" s="1"/>
  <c r="H53" i="4"/>
  <c r="K53" i="4" s="1"/>
  <c r="H69" i="4"/>
  <c r="K69" i="4" s="1"/>
  <c r="H77" i="4"/>
  <c r="H37" i="4"/>
  <c r="I37" i="4" s="1"/>
  <c r="H61" i="4"/>
  <c r="K61" i="4" s="1"/>
  <c r="H29" i="4"/>
  <c r="H12" i="4"/>
  <c r="I12" i="4" s="1"/>
  <c r="L19" i="4"/>
  <c r="L24" i="4"/>
  <c r="M24" i="4"/>
  <c r="N24" i="4"/>
  <c r="M27" i="4"/>
  <c r="L32" i="4"/>
  <c r="M32" i="4"/>
  <c r="N32" i="4"/>
  <c r="L35" i="4"/>
  <c r="L40" i="4"/>
  <c r="M40" i="4"/>
  <c r="N40" i="4"/>
  <c r="N43" i="4"/>
  <c r="L48" i="4"/>
  <c r="M48" i="4"/>
  <c r="N48" i="4"/>
  <c r="M51" i="4"/>
  <c r="L56" i="4"/>
  <c r="M56" i="4"/>
  <c r="N56" i="4"/>
  <c r="N59" i="4"/>
  <c r="L64" i="4"/>
  <c r="N64" i="4"/>
  <c r="M67" i="4"/>
  <c r="L72" i="4"/>
  <c r="M72" i="4"/>
  <c r="N72" i="4"/>
  <c r="N75" i="4"/>
  <c r="L80" i="4"/>
  <c r="M80" i="4"/>
  <c r="N80" i="4"/>
  <c r="N16" i="4"/>
  <c r="C4" i="4"/>
  <c r="B4" i="4"/>
  <c r="C3" i="4"/>
  <c r="C6" i="4" s="1"/>
  <c r="L75" i="4"/>
  <c r="N35" i="4"/>
  <c r="N27" i="4"/>
  <c r="D10" i="4"/>
  <c r="D9" i="4"/>
  <c r="D8" i="4"/>
  <c r="B3" i="4"/>
  <c r="B6" i="4" s="1"/>
  <c r="I29" i="4" l="1"/>
  <c r="K29" i="4"/>
  <c r="I77" i="4"/>
  <c r="K77" i="4"/>
  <c r="H78" i="4"/>
  <c r="H62" i="4"/>
  <c r="K62" i="4" s="1"/>
  <c r="I61" i="4"/>
  <c r="H30" i="4"/>
  <c r="K30" i="4" s="1"/>
  <c r="H46" i="4"/>
  <c r="K46" i="4" s="1"/>
  <c r="I45" i="4"/>
  <c r="H54" i="4"/>
  <c r="H55" i="4" s="1"/>
  <c r="I53" i="4"/>
  <c r="I69" i="4"/>
  <c r="J12" i="4"/>
  <c r="K12" i="4"/>
  <c r="H38" i="4"/>
  <c r="I38" i="4" s="1"/>
  <c r="K37" i="4"/>
  <c r="H22" i="4"/>
  <c r="K21" i="4"/>
  <c r="H70" i="4"/>
  <c r="M75" i="4"/>
  <c r="H13" i="4"/>
  <c r="I13" i="4" s="1"/>
  <c r="N11" i="4"/>
  <c r="L59" i="4"/>
  <c r="M59" i="4"/>
  <c r="M64" i="4" s="1"/>
  <c r="L27" i="4"/>
  <c r="L67" i="4"/>
  <c r="N19" i="4"/>
  <c r="N67" i="4"/>
  <c r="M19" i="4"/>
  <c r="L43" i="4"/>
  <c r="J11" i="4"/>
  <c r="N51" i="4"/>
  <c r="M43" i="4"/>
  <c r="L51" i="4"/>
  <c r="M35" i="4"/>
  <c r="M16" i="4"/>
  <c r="L11" i="4"/>
  <c r="L16" i="4" s="1"/>
  <c r="K11" i="4"/>
  <c r="I11" i="4"/>
  <c r="I70" i="4" l="1"/>
  <c r="K70" i="4"/>
  <c r="I55" i="4"/>
  <c r="K55" i="4"/>
  <c r="I54" i="4"/>
  <c r="K54" i="4"/>
  <c r="K56" i="4" s="1"/>
  <c r="H79" i="4"/>
  <c r="K78" i="4"/>
  <c r="I78" i="4"/>
  <c r="H71" i="4"/>
  <c r="I80" i="4"/>
  <c r="H63" i="4"/>
  <c r="I62" i="4"/>
  <c r="H31" i="4"/>
  <c r="I30" i="4"/>
  <c r="I46" i="4"/>
  <c r="H47" i="4"/>
  <c r="I56" i="4"/>
  <c r="H56" i="4" s="1"/>
  <c r="J13" i="4"/>
  <c r="K13" i="4"/>
  <c r="K22" i="4"/>
  <c r="I22" i="4"/>
  <c r="H39" i="4"/>
  <c r="K38" i="4"/>
  <c r="H23" i="4"/>
  <c r="H14" i="4"/>
  <c r="I23" i="4" l="1"/>
  <c r="K23" i="4"/>
  <c r="K24" i="4" s="1"/>
  <c r="I39" i="4"/>
  <c r="I40" i="4" s="1"/>
  <c r="K39" i="4"/>
  <c r="I47" i="4"/>
  <c r="K47" i="4"/>
  <c r="K48" i="4" s="1"/>
  <c r="I79" i="4"/>
  <c r="K79" i="4"/>
  <c r="K80" i="4" s="1"/>
  <c r="H80" i="4" s="1"/>
  <c r="I31" i="4"/>
  <c r="K31" i="4"/>
  <c r="K32" i="4" s="1"/>
  <c r="I63" i="4"/>
  <c r="K63" i="4"/>
  <c r="K64" i="4" s="1"/>
  <c r="I71" i="4"/>
  <c r="I72" i="4" s="1"/>
  <c r="K71" i="4"/>
  <c r="K72" i="4"/>
  <c r="I64" i="4"/>
  <c r="I32" i="4"/>
  <c r="I48" i="4"/>
  <c r="K40" i="4"/>
  <c r="H40" i="4" s="1"/>
  <c r="N19" i="2" s="1"/>
  <c r="O19" i="2" s="1"/>
  <c r="K14" i="4"/>
  <c r="I14" i="4"/>
  <c r="I24" i="4"/>
  <c r="H15" i="4"/>
  <c r="J14" i="4"/>
  <c r="J16" i="4" s="1"/>
  <c r="H64" i="4" l="1"/>
  <c r="H32" i="4"/>
  <c r="H72" i="4"/>
  <c r="H24" i="4"/>
  <c r="N17" i="2" s="1"/>
  <c r="O17" i="2" s="1"/>
  <c r="H48" i="4"/>
  <c r="N20" i="2" s="1"/>
  <c r="O20" i="2" s="1"/>
  <c r="K15" i="4"/>
  <c r="K16" i="4" s="1"/>
  <c r="I15" i="4"/>
  <c r="N22" i="2"/>
  <c r="O22" i="2" s="1"/>
  <c r="N23" i="2"/>
  <c r="O23" i="2" s="1"/>
  <c r="N24" i="2"/>
  <c r="O24" i="2" s="1"/>
  <c r="N21" i="2"/>
  <c r="O21" i="2" s="1"/>
  <c r="N18" i="2"/>
  <c r="O18" i="2" s="1"/>
  <c r="I16" i="4" l="1"/>
  <c r="H16" i="4" s="1"/>
  <c r="N16" i="2" s="1"/>
  <c r="O1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Gabler Monika</author>
  </authors>
  <commentList>
    <comment ref="J14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Gabler Monika:</t>
        </r>
        <r>
          <rPr>
            <sz val="9"/>
            <color indexed="81"/>
            <rFont val="Segoe UI"/>
            <charset val="1"/>
          </rPr>
          <t xml:space="preserve">
nur auszufüllen bei Verwendung eines Klimatickets für den BEZU f. Öffis oder bei </t>
        </r>
        <r>
          <rPr>
            <u/>
            <sz val="9"/>
            <color indexed="81"/>
            <rFont val="Segoe UI"/>
            <family val="2"/>
          </rPr>
          <t>genehmigter</t>
        </r>
        <r>
          <rPr>
            <sz val="9"/>
            <color indexed="81"/>
            <rFont val="Segoe UI"/>
            <charset val="1"/>
          </rPr>
          <t xml:space="preserve">  PKW-Anreise für den BEZU f,. priv. KFZ</t>
        </r>
      </text>
    </comment>
    <comment ref="M27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Gabler Monika:
genehmigungsbefugt bei:
</t>
        </r>
        <r>
          <rPr>
            <u/>
            <sz val="9"/>
            <color indexed="81"/>
            <rFont val="Segoe UI"/>
            <family val="2"/>
          </rPr>
          <t>SVA's in NÖ und angrenzend (Steiermark, Oberösterreich, Burgenland, Wien):</t>
        </r>
        <r>
          <rPr>
            <sz val="9"/>
            <color indexed="81"/>
            <rFont val="Segoe UI"/>
            <family val="2"/>
          </rPr>
          <t xml:space="preserve">
Direktion
</t>
        </r>
        <r>
          <rPr>
            <u/>
            <sz val="9"/>
            <color indexed="81"/>
            <rFont val="Segoe UI"/>
            <family val="2"/>
          </rPr>
          <t xml:space="preserve">SVA's nicht an NÖ angrenzend
(Salzburg, Tirol, Vorarlberg, Kärnten): </t>
        </r>
        <r>
          <rPr>
            <sz val="9"/>
            <color indexed="81"/>
            <rFont val="Segoe UI"/>
            <family val="2"/>
          </rPr>
          <t xml:space="preserve">
´für APS: zuständige AST
für Berufsschulen und LFS: Frau Kern
</t>
        </r>
        <r>
          <rPr>
            <u/>
            <sz val="9"/>
            <color indexed="81"/>
            <rFont val="Segoe UI"/>
            <family val="2"/>
          </rPr>
          <t>SVA's ins Ausland</t>
        </r>
        <r>
          <rPr>
            <sz val="9"/>
            <color indexed="81"/>
            <rFont val="Segoe UI"/>
            <family val="2"/>
          </rPr>
          <t xml:space="preserve">
für APS: Dienstauftrag der BD NÖ anzuschließen
für Berufschulen und LFS: Dienstauftrag von Frau Kern</t>
        </r>
      </text>
    </comment>
  </commentList>
</comments>
</file>

<file path=xl/sharedStrings.xml><?xml version="1.0" encoding="utf-8"?>
<sst xmlns="http://schemas.openxmlformats.org/spreadsheetml/2006/main" count="240" uniqueCount="94">
  <si>
    <t>von</t>
  </si>
  <si>
    <t>Datum</t>
  </si>
  <si>
    <t>bis</t>
  </si>
  <si>
    <t>Art</t>
  </si>
  <si>
    <t>€</t>
  </si>
  <si>
    <t>km</t>
  </si>
  <si>
    <t>Pauschal-
aufwand</t>
  </si>
  <si>
    <t>Gesamt-
betrag</t>
  </si>
  <si>
    <t>Nächtigung
lt. Beleg o.
Frühstück</t>
  </si>
  <si>
    <t>Art:</t>
  </si>
  <si>
    <t>= Sommersportwoche</t>
  </si>
  <si>
    <t>= Wintersportwoche</t>
  </si>
  <si>
    <t>Adj.</t>
  </si>
  <si>
    <t>Abrechnung von Schulveranstaltungen</t>
  </si>
  <si>
    <t>Klasse</t>
  </si>
  <si>
    <t>Zeit</t>
  </si>
  <si>
    <t>Schüler-
zahl</t>
  </si>
  <si>
    <t>Pers-Akt-
Nr.</t>
  </si>
  <si>
    <t>Kilometergeld</t>
  </si>
  <si>
    <t>Tagesgebühren</t>
  </si>
  <si>
    <t>mehrtägige Schulveranstaltungen</t>
  </si>
  <si>
    <t>12-24 Std.-Tarif</t>
  </si>
  <si>
    <t>Tagestarif</t>
  </si>
  <si>
    <t>05-08 Std.-Tarif</t>
  </si>
  <si>
    <t>08-12 Std.-Tarif</t>
  </si>
  <si>
    <t>Gesamtstunden</t>
  </si>
  <si>
    <t>Anzahl</t>
  </si>
  <si>
    <t>Zeile 1</t>
  </si>
  <si>
    <t>Summe:</t>
  </si>
  <si>
    <t>Zeile 2</t>
  </si>
  <si>
    <t>Zeile 3</t>
  </si>
  <si>
    <t>Zeile 4</t>
  </si>
  <si>
    <t>Zeile 5</t>
  </si>
  <si>
    <t>Zeile 6</t>
  </si>
  <si>
    <t>Zeile 7</t>
  </si>
  <si>
    <t>Zeile 8</t>
  </si>
  <si>
    <t>Zeile 9</t>
  </si>
  <si>
    <t>Fahrtkosten
Eintritte
lt. Beleg</t>
  </si>
  <si>
    <t>Schule</t>
  </si>
  <si>
    <t>DSt.Nr.</t>
  </si>
  <si>
    <t>………………………………………………..</t>
  </si>
  <si>
    <t>…………………………………………….</t>
  </si>
  <si>
    <t>Unterschrift Leiter/in der Schulveranstaltung</t>
  </si>
  <si>
    <t>5,01-8 St.</t>
  </si>
  <si>
    <t>8,01-12 St.</t>
  </si>
  <si>
    <t>12,01-24 St.</t>
  </si>
  <si>
    <t>Im Referat 4f der Bildungsdirektion eingelangt:</t>
  </si>
  <si>
    <t>Schuladresse</t>
  </si>
  <si>
    <t>FORMULAR MUSS IM ORIGINAL EINGEREICHT WERDEN</t>
  </si>
  <si>
    <t>Nachname</t>
  </si>
  <si>
    <t>Vorname</t>
  </si>
  <si>
    <r>
      <t xml:space="preserve">Bestätigung der Angaben </t>
    </r>
    <r>
      <rPr>
        <b/>
        <sz val="10"/>
        <rFont val="Arial"/>
        <family val="2"/>
      </rPr>
      <t>(Originalunterschrift)</t>
    </r>
  </si>
  <si>
    <t>Zielort (PLZ, Ort, Straße)</t>
  </si>
  <si>
    <r>
      <t>(</t>
    </r>
    <r>
      <rPr>
        <sz val="9"/>
        <rFont val="Arial"/>
        <family val="2"/>
      </rPr>
      <t>E-Mail, Fax,… nicht zulässig)</t>
    </r>
  </si>
  <si>
    <t>Die Überweisung erfolgt durch die Bildungsdirektion für NÖ - Referat 4f</t>
  </si>
  <si>
    <t>F</t>
  </si>
  <si>
    <t>D</t>
  </si>
  <si>
    <t>E</t>
  </si>
  <si>
    <t>C</t>
  </si>
  <si>
    <t>km für BEZU</t>
  </si>
  <si>
    <t>= Wandertag, Schitag, Schwimmtag</t>
  </si>
  <si>
    <t>B</t>
  </si>
  <si>
    <t>= Exkursionen mehr als 12-24 Stunden</t>
  </si>
  <si>
    <t>K</t>
  </si>
  <si>
    <t>= Exkursionen bis 12 Stunden</t>
  </si>
  <si>
    <t>= Projektwochen, übrige mehrtägigen Veranstaltungen (mehrtägige Wandertage bzw. mehrtägige Exkurisonen)</t>
  </si>
  <si>
    <t>Schuljahr</t>
  </si>
  <si>
    <t>2025/26</t>
  </si>
  <si>
    <t xml:space="preserve">      Bildungsdirektion für NÖ - Referat 4f, Rennbahnstraße 29, 3109 St. Pölten</t>
  </si>
  <si>
    <r>
      <rPr>
        <b/>
        <u/>
        <sz val="12"/>
        <color rgb="FFFF0000"/>
        <rFont val="Arial"/>
        <family val="2"/>
      </rPr>
      <t>WICHTIG:</t>
    </r>
    <r>
      <rPr>
        <sz val="12"/>
        <rFont val="Arial"/>
        <family val="2"/>
      </rPr>
      <t xml:space="preserve"> Alle Beilagen (Belege) müssen an das SVA-Formular angehängt werden!</t>
    </r>
  </si>
  <si>
    <t xml:space="preserve">                  Ansonsten kann keine vollständige Verrechnung gewährt werden!</t>
  </si>
  <si>
    <t>Information zur Veranstaltung (Titel, Anbieter, Kurzbeschreibung)</t>
  </si>
  <si>
    <t>5 St.</t>
  </si>
  <si>
    <t>5 Std. -Tarif</t>
  </si>
  <si>
    <t>Wenn Lehrkraft ART "K" wählt, aber es mehr als 12 Stunden wären, dann nur K-Abrechnung</t>
  </si>
  <si>
    <t>nur 20 statt 22,80 Euro</t>
  </si>
  <si>
    <t>Hinweis:</t>
  </si>
  <si>
    <t>Bei mehreren ausgefüllten Zellen - wird hier auch "abgerechnet", da H19+1 gerechnet wird</t>
  </si>
  <si>
    <t>somit ist immer 1 berechnet</t>
  </si>
  <si>
    <r>
      <t>=WENN(Lehrkräfte!D16="";"";($H</t>
    </r>
    <r>
      <rPr>
        <b/>
        <sz val="10"/>
        <color rgb="FFFF0000"/>
        <rFont val="Arial"/>
        <family val="2"/>
      </rPr>
      <t>11+1</t>
    </r>
    <r>
      <rPr>
        <sz val="10"/>
        <rFont val="Arial"/>
        <family val="2"/>
      </rPr>
      <t>)*$D$9)</t>
    </r>
  </si>
  <si>
    <t>Anzahl Tage+1</t>
  </si>
  <si>
    <t>Lehrkraft muss KORREKT wählen</t>
  </si>
  <si>
    <t>Art "D, E, C"- wenn diese gewählt sind:</t>
  </si>
  <si>
    <t>Es MUSS darauf geachtet werden, dass wirklich nur die gleichen ARTEN abgerechnet werden</t>
  </si>
  <si>
    <t>Tipps:</t>
  </si>
  <si>
    <t>evt. durch bedingte Formatierungen - rasch auf Unstimmigkeiten hinweisen</t>
  </si>
  <si>
    <t>z. B. wenn F gewählt - und bei Gesamtstunden mehr als 24 Stunden sind, DANN ROTE Markierung</t>
  </si>
  <si>
    <t>Dafür ist KEINE FUNKTION noch vorgesehen!</t>
  </si>
  <si>
    <t>eingefügt</t>
  </si>
  <si>
    <t>unterscheidet FBK und DEC</t>
  </si>
  <si>
    <t>oder wenn D gewählt - und bei Gesamtsdunden weniger als 24 Stunden, DANN LILA Markierung</t>
  </si>
  <si>
    <r>
      <t xml:space="preserve">Bei den ARTEN D, E, C - werden auch die anderen Arten angezeigt, jedoch mit der wenn-Fkt. in der </t>
    </r>
    <r>
      <rPr>
        <b/>
        <sz val="10"/>
        <rFont val="Arial"/>
        <family val="2"/>
      </rPr>
      <t>SUMMEN</t>
    </r>
    <r>
      <rPr>
        <sz val="10"/>
        <rFont val="Arial"/>
        <family val="2"/>
      </rPr>
      <t>-ZEILE nur die bei z. B. D Abrechnung angezeigt</t>
    </r>
  </si>
  <si>
    <t>Unterschrift vorgesetzte Stelle lt. Zuständigkeit</t>
  </si>
  <si>
    <t xml:space="preserve">Datum   +Stempel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</si>
</sst>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"/>
    <numFmt numFmtId="165" formatCode="0.00\ &quot;€/km&quot;"/>
    <numFmt numFmtId="166" formatCode="#,##0.00;;"/>
    <numFmt numFmtId="167" formatCode="0000000"/>
    <numFmt numFmtId="168" formatCode="00000"/>
    <numFmt numFmtId="169" formatCode="ddd\,dd/mm"/>
    <numFmt numFmtId="170" formatCode="[$-F400]h:mm:ss\ AM/PM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Courier New"/>
      <family val="3"/>
    </font>
    <font>
      <sz val="10"/>
      <name val="Courier New"/>
      <family val="3"/>
    </font>
    <font>
      <b/>
      <sz val="1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ourier New"/>
      <family val="3"/>
    </font>
    <font>
      <sz val="10"/>
      <color indexed="12"/>
      <name val="Arial"/>
      <family val="2"/>
    </font>
    <font>
      <sz val="10"/>
      <color indexed="12"/>
      <name val="Courier New"/>
      <family val="3"/>
    </font>
    <font>
      <b/>
      <sz val="10"/>
      <color indexed="12"/>
      <name val="Arial"/>
      <family val="2"/>
    </font>
    <font>
      <sz val="4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u/>
      <sz val="12"/>
      <color rgb="FFFF0000"/>
      <name val="Arial"/>
      <family val="2"/>
    </font>
    <font>
      <u/>
      <sz val="1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u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gray0625">
        <bgColor theme="0" tint="-0.249977111117893"/>
      </patternFill>
    </fill>
    <fill>
      <patternFill patternType="gray125">
        <bgColor theme="0" tint="-0.249977111117893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" xfId="0" quotePrefix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3" fillId="0" borderId="1" xfId="0" quotePrefix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11" fillId="0" borderId="1" xfId="0" applyNumberFormat="1" applyFont="1" applyBorder="1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  <protection locked="0" hidden="1"/>
    </xf>
    <xf numFmtId="166" fontId="7" fillId="4" borderId="4" xfId="0" applyNumberFormat="1" applyFont="1" applyFill="1" applyBorder="1" applyAlignment="1" applyProtection="1">
      <alignment horizontal="center" vertical="center"/>
      <protection hidden="1"/>
    </xf>
    <xf numFmtId="166" fontId="7" fillId="4" borderId="1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locked="0" hidden="1"/>
    </xf>
    <xf numFmtId="20" fontId="7" fillId="3" borderId="12" xfId="0" applyNumberFormat="1" applyFont="1" applyFill="1" applyBorder="1" applyAlignment="1" applyProtection="1">
      <alignment horizontal="center" vertical="center"/>
      <protection locked="0" hidden="1"/>
    </xf>
    <xf numFmtId="4" fontId="7" fillId="3" borderId="4" xfId="0" applyNumberFormat="1" applyFont="1" applyFill="1" applyBorder="1" applyAlignment="1" applyProtection="1">
      <alignment horizontal="center" vertical="center"/>
      <protection locked="0" hidden="1"/>
    </xf>
    <xf numFmtId="0" fontId="7" fillId="3" borderId="4" xfId="0" applyFont="1" applyFill="1" applyBorder="1" applyAlignment="1" applyProtection="1">
      <alignment horizontal="center" vertical="center"/>
      <protection locked="0" hidden="1"/>
    </xf>
    <xf numFmtId="167" fontId="7" fillId="3" borderId="4" xfId="0" applyNumberFormat="1" applyFont="1" applyFill="1" applyBorder="1" applyAlignment="1" applyProtection="1">
      <alignment horizontal="center" vertical="center"/>
      <protection locked="0" hidden="1"/>
    </xf>
    <xf numFmtId="0" fontId="7" fillId="3" borderId="1" xfId="0" applyFont="1" applyFill="1" applyBorder="1" applyAlignment="1" applyProtection="1">
      <alignment vertical="center"/>
      <protection locked="0" hidden="1"/>
    </xf>
    <xf numFmtId="4" fontId="7" fillId="3" borderId="1" xfId="0" applyNumberFormat="1" applyFont="1" applyFill="1" applyBorder="1" applyAlignment="1" applyProtection="1">
      <alignment horizontal="center" vertical="center"/>
      <protection locked="0" hidden="1"/>
    </xf>
    <xf numFmtId="167" fontId="7" fillId="3" borderId="1" xfId="0" applyNumberFormat="1" applyFont="1" applyFill="1" applyBorder="1" applyAlignment="1" applyProtection="1">
      <alignment horizontal="center" vertical="center"/>
      <protection locked="0" hidden="1"/>
    </xf>
    <xf numFmtId="0" fontId="5" fillId="2" borderId="21" xfId="0" applyFont="1" applyFill="1" applyBorder="1" applyAlignment="1" applyProtection="1">
      <alignment vertical="center"/>
      <protection hidden="1"/>
    </xf>
    <xf numFmtId="0" fontId="6" fillId="2" borderId="21" xfId="0" applyFont="1" applyFill="1" applyBorder="1" applyAlignment="1" applyProtection="1">
      <alignment vertical="center"/>
      <protection hidden="1"/>
    </xf>
    <xf numFmtId="0" fontId="5" fillId="2" borderId="22" xfId="0" applyFont="1" applyFill="1" applyBorder="1" applyAlignment="1" applyProtection="1">
      <alignment vertical="center"/>
      <protection hidden="1"/>
    </xf>
    <xf numFmtId="0" fontId="11" fillId="2" borderId="20" xfId="0" applyFont="1" applyFill="1" applyBorder="1" applyAlignment="1" applyProtection="1">
      <alignment horizontal="center" vertical="center"/>
      <protection hidden="1"/>
    </xf>
    <xf numFmtId="169" fontId="7" fillId="3" borderId="12" xfId="0" applyNumberFormat="1" applyFont="1" applyFill="1" applyBorder="1" applyAlignment="1" applyProtection="1">
      <alignment horizontal="center" vertical="center"/>
      <protection locked="0"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10" fillId="3" borderId="16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21" fillId="2" borderId="22" xfId="0" applyFont="1" applyFill="1" applyBorder="1" applyAlignment="1" applyProtection="1">
      <alignment vertical="center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1" fillId="2" borderId="0" xfId="0" quotePrefix="1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21" fillId="2" borderId="27" xfId="0" applyFont="1" applyFill="1" applyBorder="1" applyAlignment="1" applyProtection="1">
      <alignment vertical="center"/>
      <protection hidden="1"/>
    </xf>
    <xf numFmtId="0" fontId="7" fillId="2" borderId="23" xfId="0" applyFont="1" applyFill="1" applyBorder="1" applyAlignment="1" applyProtection="1">
      <alignment horizontal="center" vertical="center"/>
      <protection hidden="1"/>
    </xf>
    <xf numFmtId="0" fontId="1" fillId="2" borderId="24" xfId="0" quotePrefix="1" applyFont="1" applyFill="1" applyBorder="1" applyAlignment="1" applyProtection="1">
      <alignment vertical="center"/>
      <protection hidden="1"/>
    </xf>
    <xf numFmtId="0" fontId="7" fillId="2" borderId="24" xfId="0" applyFont="1" applyFill="1" applyBorder="1" applyAlignment="1" applyProtection="1">
      <alignment horizontal="center" vertical="center"/>
      <protection hidden="1"/>
    </xf>
    <xf numFmtId="0" fontId="21" fillId="2" borderId="25" xfId="0" applyFont="1" applyFill="1" applyBorder="1" applyAlignment="1" applyProtection="1">
      <alignment vertical="center"/>
      <protection hidden="1"/>
    </xf>
    <xf numFmtId="0" fontId="22" fillId="5" borderId="0" xfId="0" applyFont="1" applyFill="1" applyProtection="1">
      <protection hidden="1"/>
    </xf>
    <xf numFmtId="0" fontId="23" fillId="5" borderId="0" xfId="0" applyFont="1" applyFill="1" applyProtection="1"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10" fillId="6" borderId="0" xfId="0" applyFont="1" applyFill="1" applyAlignment="1" applyProtection="1">
      <alignment horizontal="center"/>
      <protection hidden="1"/>
    </xf>
    <xf numFmtId="0" fontId="4" fillId="6" borderId="0" xfId="0" applyFont="1" applyFill="1" applyProtection="1">
      <protection hidden="1"/>
    </xf>
    <xf numFmtId="0" fontId="10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4" fillId="6" borderId="0" xfId="0" applyFont="1" applyFill="1" applyAlignment="1" applyProtection="1">
      <alignment horizontal="right" vertical="center"/>
      <protection hidden="1"/>
    </xf>
    <xf numFmtId="0" fontId="6" fillId="6" borderId="0" xfId="0" quotePrefix="1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vertical="center"/>
      <protection hidden="1"/>
    </xf>
    <xf numFmtId="0" fontId="16" fillId="6" borderId="0" xfId="0" applyFont="1" applyFill="1" applyAlignment="1" applyProtection="1">
      <alignment horizontal="right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164" fontId="7" fillId="6" borderId="0" xfId="0" applyNumberFormat="1" applyFont="1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10" fillId="6" borderId="0" xfId="0" applyFont="1" applyFill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0" fillId="6" borderId="4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vertical="center" wrapText="1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0" fillId="7" borderId="2" xfId="0" applyFill="1" applyBorder="1" applyAlignment="1" applyProtection="1">
      <alignment horizontal="left" vertical="center" wrapText="1"/>
      <protection hidden="1"/>
    </xf>
    <xf numFmtId="0" fontId="0" fillId="7" borderId="5" xfId="0" applyFill="1" applyBorder="1" applyAlignment="1" applyProtection="1">
      <alignment horizontal="center" vertical="center" wrapText="1"/>
      <protection hidden="1"/>
    </xf>
    <xf numFmtId="0" fontId="0" fillId="7" borderId="6" xfId="0" applyFill="1" applyBorder="1" applyAlignment="1" applyProtection="1">
      <alignment horizontal="center" vertical="center"/>
      <protection hidden="1"/>
    </xf>
    <xf numFmtId="0" fontId="0" fillId="7" borderId="8" xfId="0" applyFill="1" applyBorder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horizontal="left" vertical="center"/>
      <protection hidden="1"/>
    </xf>
    <xf numFmtId="0" fontId="10" fillId="8" borderId="4" xfId="0" applyFont="1" applyFill="1" applyBorder="1" applyAlignment="1" applyProtection="1">
      <alignment vertical="top"/>
      <protection hidden="1"/>
    </xf>
    <xf numFmtId="0" fontId="3" fillId="8" borderId="7" xfId="0" applyFont="1" applyFill="1" applyBorder="1" applyAlignment="1" applyProtection="1">
      <alignment horizontal="center" vertical="center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4" fillId="8" borderId="11" xfId="0" applyFont="1" applyFill="1" applyBorder="1" applyAlignment="1" applyProtection="1">
      <alignment vertical="center"/>
      <protection hidden="1"/>
    </xf>
    <xf numFmtId="0" fontId="29" fillId="6" borderId="0" xfId="0" applyFont="1" applyFill="1" applyAlignment="1" applyProtection="1">
      <alignment vertical="center"/>
      <protection hidden="1"/>
    </xf>
    <xf numFmtId="0" fontId="4" fillId="2" borderId="20" xfId="0" applyFont="1" applyFill="1" applyBorder="1" applyAlignment="1" applyProtection="1">
      <alignment horizontal="left" vertical="center"/>
      <protection hidden="1"/>
    </xf>
    <xf numFmtId="0" fontId="0" fillId="0" borderId="0" xfId="0" quotePrefix="1" applyAlignment="1">
      <alignment horizontal="left" vertical="center"/>
    </xf>
    <xf numFmtId="0" fontId="1" fillId="0" borderId="1" xfId="0" quotePrefix="1" applyFont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170" fontId="11" fillId="0" borderId="0" xfId="0" applyNumberFormat="1" applyFont="1" applyAlignment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1" fillId="2" borderId="0" xfId="0" quotePrefix="1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1" fillId="5" borderId="28" xfId="0" applyFont="1" applyFill="1" applyBorder="1" applyAlignment="1" applyProtection="1">
      <alignment horizontal="center" vertical="center"/>
      <protection hidden="1"/>
    </xf>
    <xf numFmtId="0" fontId="11" fillId="5" borderId="29" xfId="0" applyFont="1" applyFill="1" applyBorder="1" applyAlignment="1" applyProtection="1">
      <alignment horizontal="center" vertical="center"/>
      <protection hidden="1"/>
    </xf>
    <xf numFmtId="0" fontId="0" fillId="7" borderId="8" xfId="0" applyFill="1" applyBorder="1" applyAlignment="1" applyProtection="1">
      <alignment horizontal="center" vertical="center"/>
      <protection hidden="1"/>
    </xf>
    <xf numFmtId="0" fontId="0" fillId="7" borderId="16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7" borderId="6" xfId="0" applyFill="1" applyBorder="1" applyAlignment="1" applyProtection="1">
      <alignment horizontal="center" vertical="center"/>
      <protection hidden="1"/>
    </xf>
    <xf numFmtId="0" fontId="0" fillId="7" borderId="9" xfId="0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 applyProtection="1">
      <alignment horizontal="center" vertical="center"/>
      <protection hidden="1"/>
    </xf>
    <xf numFmtId="0" fontId="11" fillId="5" borderId="10" xfId="0" applyFont="1" applyFill="1" applyBorder="1" applyAlignment="1" applyProtection="1">
      <alignment horizontal="center" vertical="center"/>
      <protection hidden="1"/>
    </xf>
    <xf numFmtId="0" fontId="11" fillId="5" borderId="31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left" vertical="center"/>
      <protection locked="0" hidden="1"/>
    </xf>
    <xf numFmtId="0" fontId="6" fillId="3" borderId="14" xfId="0" applyFont="1" applyFill="1" applyBorder="1" applyAlignment="1" applyProtection="1">
      <alignment horizontal="left" vertical="center"/>
      <protection locked="0" hidden="1"/>
    </xf>
    <xf numFmtId="0" fontId="6" fillId="3" borderId="15" xfId="0" applyFont="1" applyFill="1" applyBorder="1" applyAlignment="1" applyProtection="1">
      <alignment horizontal="left" vertical="center"/>
      <protection locked="0" hidden="1"/>
    </xf>
    <xf numFmtId="0" fontId="0" fillId="6" borderId="4" xfId="0" applyFill="1" applyBorder="1" applyAlignment="1" applyProtection="1">
      <alignment horizontal="center" vertical="center" wrapText="1"/>
      <protection hidden="1"/>
    </xf>
    <xf numFmtId="0" fontId="0" fillId="6" borderId="11" xfId="0" applyFill="1" applyBorder="1" applyAlignment="1" applyProtection="1">
      <alignment horizontal="center" vertical="center" wrapText="1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7" fillId="3" borderId="13" xfId="0" applyFont="1" applyFill="1" applyBorder="1" applyAlignment="1" applyProtection="1">
      <alignment horizontal="left" vertical="center"/>
      <protection locked="0" hidden="1"/>
    </xf>
    <xf numFmtId="0" fontId="7" fillId="3" borderId="14" xfId="0" applyFont="1" applyFill="1" applyBorder="1" applyAlignment="1" applyProtection="1">
      <alignment horizontal="left" vertical="center"/>
      <protection locked="0" hidden="1"/>
    </xf>
    <xf numFmtId="0" fontId="7" fillId="3" borderId="15" xfId="0" applyFont="1" applyFill="1" applyBorder="1" applyAlignment="1" applyProtection="1">
      <alignment horizontal="left" vertical="center"/>
      <protection locked="0"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 wrapText="1"/>
      <protection hidden="1"/>
    </xf>
    <xf numFmtId="0" fontId="0" fillId="6" borderId="15" xfId="0" applyFill="1" applyBorder="1" applyAlignment="1" applyProtection="1">
      <alignment horizontal="center" vertical="center" wrapText="1"/>
      <protection hidden="1"/>
    </xf>
    <xf numFmtId="0" fontId="0" fillId="6" borderId="14" xfId="0" applyFill="1" applyBorder="1" applyAlignment="1" applyProtection="1">
      <alignment horizontal="center" vertical="center"/>
      <protection hidden="1"/>
    </xf>
    <xf numFmtId="0" fontId="0" fillId="6" borderId="15" xfId="0" applyFill="1" applyBorder="1" applyAlignment="1" applyProtection="1">
      <alignment horizontal="center" vertical="center"/>
      <protection hidden="1"/>
    </xf>
    <xf numFmtId="168" fontId="6" fillId="3" borderId="13" xfId="0" quotePrefix="1" applyNumberFormat="1" applyFont="1" applyFill="1" applyBorder="1" applyAlignment="1" applyProtection="1">
      <alignment horizontal="left" vertical="center"/>
      <protection locked="0" hidden="1"/>
    </xf>
    <xf numFmtId="168" fontId="6" fillId="3" borderId="15" xfId="0" quotePrefix="1" applyNumberFormat="1" applyFont="1" applyFill="1" applyBorder="1" applyAlignment="1" applyProtection="1">
      <alignment horizontal="left" vertical="center"/>
      <protection locked="0" hidden="1"/>
    </xf>
    <xf numFmtId="0" fontId="17" fillId="2" borderId="17" xfId="0" applyFont="1" applyFill="1" applyBorder="1" applyAlignment="1" applyProtection="1">
      <alignment horizontal="center" vertical="center"/>
      <protection hidden="1"/>
    </xf>
    <xf numFmtId="0" fontId="17" fillId="2" borderId="18" xfId="0" applyFont="1" applyFill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left" vertical="center"/>
      <protection hidden="1"/>
    </xf>
    <xf numFmtId="0" fontId="17" fillId="2" borderId="24" xfId="0" applyFont="1" applyFill="1" applyBorder="1" applyAlignment="1" applyProtection="1">
      <alignment horizontal="left" vertical="center"/>
      <protection hidden="1"/>
    </xf>
    <xf numFmtId="0" fontId="17" fillId="2" borderId="25" xfId="0" applyFont="1" applyFill="1" applyBorder="1" applyAlignment="1" applyProtection="1">
      <alignment horizontal="left" vertical="center"/>
      <protection hidden="1"/>
    </xf>
    <xf numFmtId="0" fontId="11" fillId="5" borderId="2" xfId="0" applyFont="1" applyFill="1" applyBorder="1" applyAlignment="1" applyProtection="1">
      <alignment horizontal="center" vertical="center"/>
      <protection hidden="1"/>
    </xf>
    <xf numFmtId="0" fontId="11" fillId="5" borderId="3" xfId="0" applyFont="1" applyFill="1" applyBorder="1" applyAlignment="1" applyProtection="1">
      <alignment horizontal="center" vertical="center"/>
      <protection hidden="1"/>
    </xf>
    <xf numFmtId="0" fontId="11" fillId="5" borderId="30" xfId="0" applyFont="1" applyFill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18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B7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152400</xdr:rowOff>
    </xdr:from>
    <xdr:to>
      <xdr:col>4</xdr:col>
      <xdr:colOff>342900</xdr:colOff>
      <xdr:row>1</xdr:row>
      <xdr:rowOff>66675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33350" y="152400"/>
          <a:ext cx="23241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Elektronisch auszufüllendes Formular</a:t>
          </a:r>
          <a:endParaRPr lang="de-DE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50800</xdr:colOff>
      <xdr:row>24</xdr:row>
      <xdr:rowOff>69850</xdr:rowOff>
    </xdr:from>
    <xdr:to>
      <xdr:col>17</xdr:col>
      <xdr:colOff>679806</xdr:colOff>
      <xdr:row>26</xdr:row>
      <xdr:rowOff>146071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39F871A-E2E6-14EA-F90E-FF5F688A1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93900" y="4000500"/>
          <a:ext cx="6934556" cy="400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34"/>
  <sheetViews>
    <sheetView tabSelected="1" showWhiteSpace="0" view="pageLayout" zoomScale="80" zoomScaleNormal="95" zoomScalePageLayoutView="80" workbookViewId="0">
      <selection activeCell="L16" sqref="L16"/>
    </sheetView>
  </sheetViews>
  <sheetFormatPr baseColWidth="10" defaultColWidth="11.42578125" defaultRowHeight="12.75" x14ac:dyDescent="0.2"/>
  <cols>
    <col min="1" max="1" width="4.5703125" style="2" customWidth="1"/>
    <col min="2" max="2" width="11" style="2" customWidth="1"/>
    <col min="3" max="3" width="8.5703125" style="2" customWidth="1"/>
    <col min="4" max="4" width="11.7109375" style="2" bestFit="1" customWidth="1"/>
    <col min="5" max="5" width="11.28515625" style="2" bestFit="1" customWidth="1"/>
    <col min="6" max="7" width="8.5703125" style="2" customWidth="1"/>
    <col min="8" max="8" width="14.28515625" style="2" customWidth="1"/>
    <col min="9" max="9" width="11.42578125" style="2"/>
    <col min="10" max="10" width="6.85546875" style="2" customWidth="1"/>
    <col min="11" max="11" width="15.85546875" style="2" customWidth="1"/>
    <col min="12" max="12" width="59.140625" style="2" customWidth="1"/>
    <col min="13" max="13" width="52.28515625" style="2" customWidth="1"/>
    <col min="14" max="15" width="11.42578125" style="2"/>
    <col min="16" max="16" width="3.5703125" style="2" customWidth="1"/>
    <col min="17" max="16384" width="11.42578125" style="2"/>
  </cols>
  <sheetData>
    <row r="1" spans="1:16" ht="25.5" customHeight="1" x14ac:dyDescent="0.2">
      <c r="A1" s="66"/>
      <c r="B1" s="131" t="s">
        <v>13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66"/>
    </row>
    <row r="2" spans="1:16" ht="20.25" customHeight="1" thickBot="1" x14ac:dyDescent="0.25">
      <c r="A2" s="66"/>
      <c r="B2" s="67"/>
      <c r="C2" s="67"/>
      <c r="D2" s="67"/>
      <c r="E2" s="67"/>
      <c r="F2" s="67"/>
      <c r="G2" s="67"/>
      <c r="H2" s="67"/>
      <c r="I2" s="67"/>
      <c r="J2" s="98" t="s">
        <v>68</v>
      </c>
      <c r="K2" s="66"/>
      <c r="L2" s="67"/>
      <c r="M2" s="94" t="s">
        <v>46</v>
      </c>
      <c r="N2" s="67"/>
      <c r="O2" s="67"/>
      <c r="P2" s="66"/>
    </row>
    <row r="3" spans="1:16" ht="20.25" customHeight="1" thickBot="1" x14ac:dyDescent="0.25">
      <c r="A3" s="66"/>
      <c r="B3" s="142" t="s">
        <v>48</v>
      </c>
      <c r="C3" s="143"/>
      <c r="D3" s="143"/>
      <c r="E3" s="143"/>
      <c r="F3" s="143"/>
      <c r="G3" s="143"/>
      <c r="H3" s="144"/>
      <c r="I3" s="68"/>
      <c r="J3" s="68"/>
      <c r="K3" s="68"/>
      <c r="L3" s="68"/>
      <c r="M3" s="95"/>
      <c r="N3" s="68" t="s">
        <v>66</v>
      </c>
      <c r="O3" s="69" t="s">
        <v>67</v>
      </c>
      <c r="P3" s="66"/>
    </row>
    <row r="4" spans="1:16" x14ac:dyDescent="0.2">
      <c r="A4" s="66"/>
      <c r="B4" s="73" t="s">
        <v>53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96"/>
      <c r="N4" s="66"/>
      <c r="O4" s="66"/>
      <c r="P4" s="66"/>
    </row>
    <row r="5" spans="1:16" s="3" customFormat="1" ht="22.5" customHeight="1" x14ac:dyDescent="0.2">
      <c r="A5" s="70"/>
      <c r="B5" s="74" t="s">
        <v>38</v>
      </c>
      <c r="C5" s="126"/>
      <c r="D5" s="127"/>
      <c r="E5" s="127"/>
      <c r="F5" s="127"/>
      <c r="G5" s="128"/>
      <c r="H5" s="70"/>
      <c r="I5" s="70"/>
      <c r="J5" s="70"/>
      <c r="K5" s="70"/>
      <c r="L5" s="70"/>
      <c r="M5" s="97"/>
      <c r="N5" s="70"/>
      <c r="O5" s="70"/>
      <c r="P5" s="70"/>
    </row>
    <row r="6" spans="1:16" s="3" customFormat="1" ht="5.25" customHeight="1" x14ac:dyDescent="0.2">
      <c r="A6" s="70"/>
      <c r="B6" s="74"/>
      <c r="C6" s="67"/>
      <c r="D6" s="67"/>
      <c r="E6" s="67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s="3" customFormat="1" ht="22.5" customHeight="1" x14ac:dyDescent="0.3">
      <c r="A7" s="70"/>
      <c r="B7" s="74" t="s">
        <v>47</v>
      </c>
      <c r="C7" s="126"/>
      <c r="D7" s="127"/>
      <c r="E7" s="127"/>
      <c r="F7" s="127"/>
      <c r="G7" s="127"/>
      <c r="H7" s="128"/>
      <c r="I7" s="70"/>
      <c r="J7" s="71" t="s">
        <v>3</v>
      </c>
      <c r="K7" s="72"/>
      <c r="L7" s="63" t="s">
        <v>52</v>
      </c>
      <c r="M7" s="70"/>
      <c r="N7" s="70"/>
      <c r="O7" s="70"/>
      <c r="P7" s="70"/>
    </row>
    <row r="8" spans="1:16" s="3" customFormat="1" ht="5.25" customHeight="1" x14ac:dyDescent="0.2">
      <c r="A8" s="70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6" s="3" customFormat="1" ht="22.5" customHeight="1" x14ac:dyDescent="0.2">
      <c r="A9" s="70"/>
      <c r="B9" s="74" t="s">
        <v>39</v>
      </c>
      <c r="C9" s="140"/>
      <c r="D9" s="141"/>
      <c r="E9" s="76"/>
      <c r="F9" s="70"/>
      <c r="G9" s="70"/>
      <c r="H9" s="70"/>
      <c r="I9" s="70"/>
      <c r="J9" s="31"/>
      <c r="K9" s="70"/>
      <c r="L9" s="132"/>
      <c r="M9" s="133"/>
      <c r="N9" s="133"/>
      <c r="O9" s="134"/>
      <c r="P9" s="70"/>
    </row>
    <row r="10" spans="1:16" s="3" customFormat="1" ht="5.25" customHeight="1" thickBot="1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6" s="4" customFormat="1" ht="23.25" x14ac:dyDescent="0.35">
      <c r="A11" s="88"/>
      <c r="B11" s="99" t="s">
        <v>69</v>
      </c>
      <c r="C11" s="44"/>
      <c r="D11" s="44"/>
      <c r="E11" s="44"/>
      <c r="F11" s="44"/>
      <c r="G11" s="44"/>
      <c r="H11" s="45"/>
      <c r="I11" s="44"/>
      <c r="J11" s="44"/>
      <c r="K11" s="46"/>
      <c r="L11" s="64" t="s">
        <v>71</v>
      </c>
      <c r="M11" s="65"/>
      <c r="N11" s="88"/>
      <c r="O11" s="88"/>
      <c r="P11" s="88"/>
    </row>
    <row r="12" spans="1:16" s="4" customFormat="1" ht="22.5" customHeight="1" thickBot="1" x14ac:dyDescent="0.25">
      <c r="A12" s="88"/>
      <c r="B12" s="145" t="s">
        <v>70</v>
      </c>
      <c r="C12" s="146"/>
      <c r="D12" s="146"/>
      <c r="E12" s="146"/>
      <c r="F12" s="146"/>
      <c r="G12" s="146"/>
      <c r="H12" s="146"/>
      <c r="I12" s="146"/>
      <c r="J12" s="146"/>
      <c r="K12" s="147"/>
      <c r="L12" s="133"/>
      <c r="M12" s="133"/>
      <c r="N12" s="133"/>
      <c r="O12" s="134"/>
      <c r="P12" s="88"/>
    </row>
    <row r="13" spans="1:16" x14ac:dyDescent="0.2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s="5" customFormat="1" ht="38.25" customHeight="1" x14ac:dyDescent="0.2">
      <c r="A14" s="81"/>
      <c r="B14" s="129" t="s">
        <v>14</v>
      </c>
      <c r="C14" s="129" t="s">
        <v>16</v>
      </c>
      <c r="D14" s="136" t="s">
        <v>1</v>
      </c>
      <c r="E14" s="137"/>
      <c r="F14" s="138" t="s">
        <v>15</v>
      </c>
      <c r="G14" s="139"/>
      <c r="H14" s="83" t="s">
        <v>8</v>
      </c>
      <c r="I14" s="83" t="s">
        <v>37</v>
      </c>
      <c r="J14" s="84" t="s">
        <v>59</v>
      </c>
      <c r="K14" s="129" t="s">
        <v>17</v>
      </c>
      <c r="L14" s="85" t="s">
        <v>49</v>
      </c>
      <c r="M14" s="85" t="s">
        <v>50</v>
      </c>
      <c r="N14" s="83" t="s">
        <v>6</v>
      </c>
      <c r="O14" s="83" t="s">
        <v>7</v>
      </c>
      <c r="P14" s="81"/>
    </row>
    <row r="15" spans="1:16" s="5" customFormat="1" x14ac:dyDescent="0.2">
      <c r="A15" s="81"/>
      <c r="B15" s="135"/>
      <c r="C15" s="130"/>
      <c r="D15" s="86" t="s">
        <v>0</v>
      </c>
      <c r="E15" s="86" t="s">
        <v>2</v>
      </c>
      <c r="F15" s="86" t="s">
        <v>0</v>
      </c>
      <c r="G15" s="86" t="s">
        <v>2</v>
      </c>
      <c r="H15" s="86" t="s">
        <v>4</v>
      </c>
      <c r="I15" s="86" t="s">
        <v>4</v>
      </c>
      <c r="J15" s="86" t="s">
        <v>5</v>
      </c>
      <c r="K15" s="130"/>
      <c r="L15" s="87"/>
      <c r="M15" s="87"/>
      <c r="N15" s="86" t="s">
        <v>4</v>
      </c>
      <c r="O15" s="86" t="s">
        <v>4</v>
      </c>
      <c r="P15" s="81"/>
    </row>
    <row r="16" spans="1:16" s="6" customFormat="1" ht="30" customHeight="1" x14ac:dyDescent="0.2">
      <c r="A16" s="82"/>
      <c r="B16" s="36"/>
      <c r="C16" s="36"/>
      <c r="D16" s="48"/>
      <c r="E16" s="48"/>
      <c r="F16" s="37"/>
      <c r="G16" s="37"/>
      <c r="H16" s="38"/>
      <c r="I16" s="38"/>
      <c r="J16" s="39"/>
      <c r="K16" s="40"/>
      <c r="L16" s="41"/>
      <c r="M16" s="41"/>
      <c r="N16" s="32">
        <f>'Berechnungsblatt LK'!H16</f>
        <v>0</v>
      </c>
      <c r="O16" s="32">
        <f>N16+H16+I16+J16*'Berechnungsblatt LK'!$A$13</f>
        <v>0</v>
      </c>
      <c r="P16" s="82"/>
    </row>
    <row r="17" spans="1:16" s="6" customFormat="1" ht="30" customHeight="1" x14ac:dyDescent="0.2">
      <c r="A17" s="82"/>
      <c r="B17" s="36"/>
      <c r="C17" s="36"/>
      <c r="D17" s="48"/>
      <c r="E17" s="48"/>
      <c r="F17" s="37"/>
      <c r="G17" s="37"/>
      <c r="H17" s="38"/>
      <c r="I17" s="38"/>
      <c r="J17" s="39"/>
      <c r="K17" s="40"/>
      <c r="L17" s="41"/>
      <c r="M17" s="41"/>
      <c r="N17" s="32">
        <f>'Berechnungsblatt LK'!H24</f>
        <v>0</v>
      </c>
      <c r="O17" s="32">
        <f>N17+H17+I17+J17*'Berechnungsblatt LK'!$A$13</f>
        <v>0</v>
      </c>
      <c r="P17" s="82"/>
    </row>
    <row r="18" spans="1:16" s="6" customFormat="1" ht="30" customHeight="1" x14ac:dyDescent="0.2">
      <c r="A18" s="82"/>
      <c r="B18" s="36"/>
      <c r="C18" s="36"/>
      <c r="D18" s="48"/>
      <c r="E18" s="48"/>
      <c r="F18" s="37"/>
      <c r="G18" s="37"/>
      <c r="H18" s="38"/>
      <c r="I18" s="38"/>
      <c r="J18" s="39"/>
      <c r="K18" s="40"/>
      <c r="L18" s="41"/>
      <c r="M18" s="41"/>
      <c r="N18" s="32">
        <f>'Berechnungsblatt LK'!H32</f>
        <v>0</v>
      </c>
      <c r="O18" s="32">
        <f>N18+H18+I18+J18*'Berechnungsblatt LK'!$A$13</f>
        <v>0</v>
      </c>
      <c r="P18" s="82"/>
    </row>
    <row r="19" spans="1:16" s="6" customFormat="1" ht="30" customHeight="1" x14ac:dyDescent="0.2">
      <c r="A19" s="82"/>
      <c r="B19" s="36"/>
      <c r="C19" s="36"/>
      <c r="D19" s="48"/>
      <c r="E19" s="48"/>
      <c r="F19" s="37"/>
      <c r="G19" s="37"/>
      <c r="H19" s="38"/>
      <c r="I19" s="38"/>
      <c r="J19" s="39"/>
      <c r="K19" s="40"/>
      <c r="L19" s="41"/>
      <c r="M19" s="41"/>
      <c r="N19" s="32">
        <f>'Berechnungsblatt LK'!H40</f>
        <v>0</v>
      </c>
      <c r="O19" s="32">
        <f>N19+H19+I19+J19*'Berechnungsblatt LK'!$A$13</f>
        <v>0</v>
      </c>
      <c r="P19" s="82"/>
    </row>
    <row r="20" spans="1:16" s="6" customFormat="1" ht="30" customHeight="1" x14ac:dyDescent="0.2">
      <c r="A20" s="82"/>
      <c r="B20" s="36"/>
      <c r="C20" s="36"/>
      <c r="D20" s="48"/>
      <c r="E20" s="48"/>
      <c r="F20" s="37"/>
      <c r="G20" s="37"/>
      <c r="H20" s="38"/>
      <c r="I20" s="38"/>
      <c r="J20" s="39"/>
      <c r="K20" s="40"/>
      <c r="L20" s="41"/>
      <c r="M20" s="41"/>
      <c r="N20" s="32">
        <f>'Berechnungsblatt LK'!H48</f>
        <v>0</v>
      </c>
      <c r="O20" s="32">
        <f>N20+H20+I20+J20*'Berechnungsblatt LK'!$A$13</f>
        <v>0</v>
      </c>
      <c r="P20" s="82"/>
    </row>
    <row r="21" spans="1:16" s="6" customFormat="1" ht="30" customHeight="1" x14ac:dyDescent="0.2">
      <c r="A21" s="82"/>
      <c r="B21" s="36"/>
      <c r="C21" s="36"/>
      <c r="D21" s="48"/>
      <c r="E21" s="48"/>
      <c r="F21" s="37"/>
      <c r="G21" s="37"/>
      <c r="H21" s="38"/>
      <c r="I21" s="38"/>
      <c r="J21" s="39"/>
      <c r="K21" s="40"/>
      <c r="L21" s="41"/>
      <c r="M21" s="41"/>
      <c r="N21" s="32">
        <f>'Berechnungsblatt LK'!H56</f>
        <v>0</v>
      </c>
      <c r="O21" s="32">
        <f>N21+H21+I21+J21*'Berechnungsblatt LK'!$A$13</f>
        <v>0</v>
      </c>
      <c r="P21" s="82"/>
    </row>
    <row r="22" spans="1:16" s="6" customFormat="1" ht="30" customHeight="1" x14ac:dyDescent="0.2">
      <c r="A22" s="82"/>
      <c r="B22" s="36"/>
      <c r="C22" s="36"/>
      <c r="D22" s="48"/>
      <c r="E22" s="48"/>
      <c r="F22" s="37"/>
      <c r="G22" s="37"/>
      <c r="H22" s="38"/>
      <c r="I22" s="38"/>
      <c r="J22" s="39"/>
      <c r="K22" s="40"/>
      <c r="L22" s="41"/>
      <c r="M22" s="41"/>
      <c r="N22" s="32">
        <f>'Berechnungsblatt LK'!H64</f>
        <v>0</v>
      </c>
      <c r="O22" s="32">
        <f>N22+H22+I22+J22*'Berechnungsblatt LK'!$A$13</f>
        <v>0</v>
      </c>
      <c r="P22" s="82"/>
    </row>
    <row r="23" spans="1:16" s="6" customFormat="1" ht="30" customHeight="1" x14ac:dyDescent="0.2">
      <c r="A23" s="82"/>
      <c r="B23" s="36"/>
      <c r="C23" s="36"/>
      <c r="D23" s="48"/>
      <c r="E23" s="48"/>
      <c r="F23" s="37"/>
      <c r="G23" s="37"/>
      <c r="H23" s="38"/>
      <c r="I23" s="38"/>
      <c r="J23" s="39"/>
      <c r="K23" s="40"/>
      <c r="L23" s="41"/>
      <c r="M23" s="41"/>
      <c r="N23" s="32">
        <f>'Berechnungsblatt LK'!H72</f>
        <v>0</v>
      </c>
      <c r="O23" s="32">
        <f>N23+H23+I23+J23*'Berechnungsblatt LK'!$A$13</f>
        <v>0</v>
      </c>
      <c r="P23" s="82"/>
    </row>
    <row r="24" spans="1:16" s="6" customFormat="1" ht="30" customHeight="1" x14ac:dyDescent="0.2">
      <c r="A24" s="82"/>
      <c r="B24" s="31"/>
      <c r="C24" s="31"/>
      <c r="D24" s="48"/>
      <c r="E24" s="48"/>
      <c r="F24" s="37"/>
      <c r="G24" s="37"/>
      <c r="H24" s="38"/>
      <c r="I24" s="42"/>
      <c r="J24" s="31"/>
      <c r="K24" s="43"/>
      <c r="L24" s="41"/>
      <c r="M24" s="41"/>
      <c r="N24" s="33">
        <f>'Berechnungsblatt LK'!H80</f>
        <v>0</v>
      </c>
      <c r="O24" s="33">
        <f>N24+H24+I24+J24*'Berechnungsblatt LK'!$A$13</f>
        <v>0</v>
      </c>
      <c r="P24" s="82"/>
    </row>
    <row r="25" spans="1:16" s="7" customFormat="1" ht="26.25" customHeight="1" x14ac:dyDescent="0.2">
      <c r="A25" s="79"/>
      <c r="B25" s="79"/>
      <c r="C25" s="79"/>
      <c r="D25" s="80"/>
      <c r="E25" s="80"/>
      <c r="F25" s="80"/>
      <c r="G25" s="80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30" customHeight="1" thickBot="1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16" ht="12.75" customHeight="1" x14ac:dyDescent="0.2">
      <c r="A27" s="66"/>
      <c r="B27" s="148" t="s">
        <v>1</v>
      </c>
      <c r="C27" s="149"/>
      <c r="D27" s="149"/>
      <c r="E27" s="149"/>
      <c r="F27" s="149"/>
      <c r="G27" s="150"/>
      <c r="H27" s="47" t="s">
        <v>9</v>
      </c>
      <c r="I27" s="52"/>
      <c r="J27" s="53"/>
      <c r="K27" s="52"/>
      <c r="L27" s="54"/>
      <c r="M27" s="113" t="s">
        <v>93</v>
      </c>
      <c r="N27" s="89" t="s">
        <v>1</v>
      </c>
      <c r="O27" s="90"/>
      <c r="P27" s="66"/>
    </row>
    <row r="28" spans="1:16" ht="13.5" x14ac:dyDescent="0.2">
      <c r="A28" s="66"/>
      <c r="B28" s="123" t="s">
        <v>42</v>
      </c>
      <c r="C28" s="124"/>
      <c r="D28" s="124"/>
      <c r="E28" s="124"/>
      <c r="F28" s="124"/>
      <c r="G28" s="125"/>
      <c r="H28" s="110" t="s">
        <v>55</v>
      </c>
      <c r="I28" s="111" t="s">
        <v>60</v>
      </c>
      <c r="J28" s="112"/>
      <c r="K28" s="111"/>
      <c r="L28" s="58"/>
      <c r="M28" s="114" t="s">
        <v>92</v>
      </c>
      <c r="N28" s="91"/>
      <c r="O28" s="92"/>
      <c r="P28" s="66"/>
    </row>
    <row r="29" spans="1:16" ht="13.5" x14ac:dyDescent="0.2">
      <c r="A29" s="66"/>
      <c r="B29" s="35"/>
      <c r="C29" s="34"/>
      <c r="D29" s="34"/>
      <c r="E29" s="34"/>
      <c r="F29" s="34"/>
      <c r="G29" s="34"/>
      <c r="H29" s="110" t="s">
        <v>61</v>
      </c>
      <c r="I29" s="111" t="s">
        <v>62</v>
      </c>
      <c r="J29" s="112"/>
      <c r="K29" s="111"/>
      <c r="L29" s="58"/>
      <c r="M29" s="49"/>
      <c r="N29" s="119"/>
      <c r="O29" s="115"/>
      <c r="P29" s="66"/>
    </row>
    <row r="30" spans="1:16" ht="13.5" x14ac:dyDescent="0.2">
      <c r="A30" s="66"/>
      <c r="B30" s="35"/>
      <c r="C30" s="34"/>
      <c r="D30" s="34"/>
      <c r="E30" s="34"/>
      <c r="F30" s="34"/>
      <c r="G30" s="34"/>
      <c r="H30" s="110" t="s">
        <v>63</v>
      </c>
      <c r="I30" s="111" t="s">
        <v>64</v>
      </c>
      <c r="J30" s="112"/>
      <c r="K30" s="111"/>
      <c r="L30" s="58"/>
      <c r="M30" s="49"/>
      <c r="N30" s="119"/>
      <c r="O30" s="115"/>
      <c r="P30" s="66"/>
    </row>
    <row r="31" spans="1:16" ht="13.5" x14ac:dyDescent="0.2">
      <c r="A31" s="66"/>
      <c r="B31" s="35"/>
      <c r="C31" s="34"/>
      <c r="D31" s="34"/>
      <c r="E31" s="34"/>
      <c r="F31" s="34"/>
      <c r="G31" s="34"/>
      <c r="H31" s="55" t="s">
        <v>56</v>
      </c>
      <c r="I31" s="56" t="s">
        <v>10</v>
      </c>
      <c r="J31" s="57"/>
      <c r="K31" s="56"/>
      <c r="L31" s="58"/>
      <c r="M31" s="49"/>
      <c r="N31" s="93" t="s">
        <v>12</v>
      </c>
      <c r="O31" s="92"/>
      <c r="P31" s="66"/>
    </row>
    <row r="32" spans="1:16" ht="13.5" x14ac:dyDescent="0.2">
      <c r="A32" s="66"/>
      <c r="B32" s="117" t="s">
        <v>41</v>
      </c>
      <c r="C32" s="118"/>
      <c r="D32" s="118"/>
      <c r="E32" s="118"/>
      <c r="F32" s="118"/>
      <c r="G32" s="118"/>
      <c r="H32" s="55" t="s">
        <v>57</v>
      </c>
      <c r="I32" s="56" t="s">
        <v>65</v>
      </c>
      <c r="J32" s="57"/>
      <c r="K32" s="56"/>
      <c r="L32" s="58"/>
      <c r="M32" s="50" t="s">
        <v>40</v>
      </c>
      <c r="N32" s="119"/>
      <c r="O32" s="115"/>
      <c r="P32" s="66"/>
    </row>
    <row r="33" spans="1:16" ht="14.25" thickBot="1" x14ac:dyDescent="0.25">
      <c r="A33" s="66"/>
      <c r="B33" s="121" t="s">
        <v>51</v>
      </c>
      <c r="C33" s="122"/>
      <c r="D33" s="122"/>
      <c r="E33" s="122"/>
      <c r="F33" s="122"/>
      <c r="G33" s="122"/>
      <c r="H33" s="59" t="s">
        <v>58</v>
      </c>
      <c r="I33" s="60" t="s">
        <v>11</v>
      </c>
      <c r="J33" s="61"/>
      <c r="K33" s="60"/>
      <c r="L33" s="62"/>
      <c r="M33" s="51" t="s">
        <v>51</v>
      </c>
      <c r="N33" s="120"/>
      <c r="O33" s="116"/>
      <c r="P33" s="66"/>
    </row>
    <row r="34" spans="1:16" ht="18.75" customHeight="1" x14ac:dyDescent="0.2">
      <c r="A34" s="66"/>
      <c r="B34" s="77" t="s">
        <v>54</v>
      </c>
      <c r="C34" s="77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78"/>
      <c r="P34" s="66"/>
    </row>
  </sheetData>
  <sheetProtection algorithmName="SHA-512" hashValue="s4jqcYyoxKr+H2hDWBlLjWFDEOk04ZVX8QexpynVX1KuRme4Jayk2+wC01YbILj/oytKPdbJ2Vlc6b+WXV7oBg==" saltValue="md2DIbDSM/H/dWoG1CSpcQ==" spinCount="100000" sheet="1" selectLockedCells="1"/>
  <mergeCells count="21">
    <mergeCell ref="C7:H7"/>
    <mergeCell ref="K14:K15"/>
    <mergeCell ref="B1:O1"/>
    <mergeCell ref="N29:N30"/>
    <mergeCell ref="O29:O30"/>
    <mergeCell ref="L9:O9"/>
    <mergeCell ref="B14:B15"/>
    <mergeCell ref="D14:E14"/>
    <mergeCell ref="F14:G14"/>
    <mergeCell ref="C9:D9"/>
    <mergeCell ref="C14:C15"/>
    <mergeCell ref="B3:H3"/>
    <mergeCell ref="L12:O12"/>
    <mergeCell ref="C5:G5"/>
    <mergeCell ref="B12:K12"/>
    <mergeCell ref="B27:G27"/>
    <mergeCell ref="O32:O33"/>
    <mergeCell ref="B32:G32"/>
    <mergeCell ref="N32:N33"/>
    <mergeCell ref="B33:G33"/>
    <mergeCell ref="B28:G28"/>
  </mergeCells>
  <phoneticPr fontId="2" type="noConversion"/>
  <dataValidations xWindow="879" yWindow="523" count="9">
    <dataValidation type="textLength" operator="equal" allowBlank="1" showInputMessage="1" showErrorMessage="1" sqref="H11" xr:uid="{00000000-0002-0000-0000-000000000000}">
      <formula1>20</formula1>
    </dataValidation>
    <dataValidation type="list" allowBlank="1" showInputMessage="1" showErrorMessage="1" errorTitle="Auswahl der Art:" error="W = Wandertag, Schitag, Schwimmtag_x000a_Ei = Exkursion, Berufspr.Ttage innerhalb d. Dienstortes_x000a_Ea = Exkursion, Berufspr. Tage außerhalb d. Dienstortes_x000a_S = Sommersportwoche_x000a_P = Projektwoche_x000a_Wi = Wintersportwoche" promptTitle="Auswahl der Art:" prompt="F = Wandertag, Schitag, Schwimmtag_x000a_B = Exkursionen mehr als 12-24 Stunden_x000a_K = Exkursionen bis 12 Stunden_x000a_D = Sommersportwoche_x000a_E = Projektwoche_x000a_C = Wintersportwoche" sqref="J9" xr:uid="{00000000-0002-0000-0000-000001000000}">
      <formula1>$H$28:$H$33</formula1>
    </dataValidation>
    <dataValidation type="decimal" allowBlank="1" showInputMessage="1" showErrorMessage="1" sqref="I16:I24" xr:uid="{00000000-0002-0000-0000-000002000000}">
      <formula1>0</formula1>
      <formula2>1000</formula2>
    </dataValidation>
    <dataValidation type="date" operator="greaterThanOrEqual" allowBlank="1" showInputMessage="1" showErrorMessage="1" errorTitle="Datumseingabe" error="T.M oder T/M_x000a_(Tag und Monat durch Punkt oder Schrägstrich getrennt)" promptTitle="Datumseingabe" prompt="T.M oder T/M_x000a_(Tag und Monat durch Punkt oder Schrägstrich getrennt)" sqref="D16:E24" xr:uid="{00000000-0002-0000-0000-000003000000}">
      <formula1>40544</formula1>
    </dataValidation>
    <dataValidation type="time" operator="greaterThanOrEqual" allowBlank="1" showInputMessage="1" showErrorMessage="1" errorTitle="Zeiteingabe" error="H:M_x000a_(Stunden und Minuten durch Doppelpunkt getrennt)" promptTitle="Zeiteingabe" prompt="H:M_x000a_(Stunden und Minuten durch Doppelpunkt getrennt)" sqref="F16:G24" xr:uid="{00000000-0002-0000-0000-000004000000}">
      <formula1>0</formula1>
    </dataValidation>
    <dataValidation type="whole" allowBlank="1" showInputMessage="1" showErrorMessage="1" sqref="C16 J16:J24" xr:uid="{00000000-0002-0000-0000-000005000000}">
      <formula1>0</formula1>
      <formula2>1000</formula2>
    </dataValidation>
    <dataValidation type="decimal" allowBlank="1" showInputMessage="1" showErrorMessage="1" errorTitle="Dienststellennummer" error="Eingabe max. 6-stellig" sqref="C9:D9" xr:uid="{00000000-0002-0000-0000-000006000000}">
      <formula1>0</formula1>
      <formula2>999999</formula2>
    </dataValidation>
    <dataValidation type="whole" allowBlank="1" showInputMessage="1" showErrorMessage="1" errorTitle="Personalaktnummer" error="nummerisch, max. 7 Stellen" sqref="K16:K24" xr:uid="{00000000-0002-0000-0000-000007000000}">
      <formula1>0</formula1>
      <formula2>999999999</formula2>
    </dataValidation>
    <dataValidation type="decimal" allowBlank="1" showInputMessage="1" showErrorMessage="1" sqref="H16:H24" xr:uid="{00000000-0002-0000-0000-000008000000}">
      <formula1>0</formula1>
      <formula2>3000</formula2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6" orientation="landscape" r:id="rId1"/>
  <headerFooter alignWithMargins="0">
    <oddHeader>&amp;L&amp;G</oddHeader>
    <oddFooter>&amp;R&amp;D &amp;T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S80"/>
  <sheetViews>
    <sheetView workbookViewId="0">
      <selection activeCell="Q40" sqref="Q40"/>
    </sheetView>
  </sheetViews>
  <sheetFormatPr baseColWidth="10" defaultColWidth="11.42578125" defaultRowHeight="12.75" x14ac:dyDescent="0.2"/>
  <cols>
    <col min="1" max="1" width="9.85546875" style="1" customWidth="1"/>
    <col min="2" max="2" width="11.42578125" style="1"/>
    <col min="3" max="3" width="12.85546875" style="1" customWidth="1"/>
    <col min="4" max="4" width="11.42578125" style="1"/>
    <col min="5" max="5" width="16.28515625" style="1" customWidth="1"/>
    <col min="6" max="6" width="15.28515625" style="1" bestFit="1" customWidth="1"/>
    <col min="7" max="7" width="15.28515625" style="1" customWidth="1"/>
    <col min="8" max="8" width="12.5703125" style="1" customWidth="1"/>
    <col min="9" max="9" width="18.28515625" style="1" bestFit="1" customWidth="1"/>
    <col min="10" max="10" width="18.42578125" style="1" bestFit="1" customWidth="1"/>
    <col min="11" max="11" width="18.5703125" style="1" bestFit="1" customWidth="1"/>
    <col min="12" max="12" width="11.28515625" style="1" customWidth="1"/>
    <col min="13" max="13" width="11.42578125" style="1"/>
    <col min="14" max="14" width="11.140625" style="1" customWidth="1"/>
    <col min="15" max="15" width="11.42578125" style="1"/>
    <col min="16" max="16" width="4" style="1" bestFit="1" customWidth="1"/>
    <col min="17" max="17" width="90.28515625" style="1" bestFit="1" customWidth="1"/>
    <col min="18" max="18" width="13.85546875" style="1" customWidth="1"/>
    <col min="19" max="16384" width="11.42578125" style="1"/>
  </cols>
  <sheetData>
    <row r="1" spans="1:19" x14ac:dyDescent="0.2">
      <c r="A1" s="9" t="s">
        <v>19</v>
      </c>
      <c r="E1" s="1">
        <v>5</v>
      </c>
      <c r="F1" s="9"/>
      <c r="G1" s="9"/>
      <c r="H1" s="29"/>
      <c r="J1" s="12"/>
      <c r="K1" s="12"/>
      <c r="L1" s="12"/>
    </row>
    <row r="2" spans="1:19" ht="13.5" thickBot="1" x14ac:dyDescent="0.25">
      <c r="A2" s="17"/>
      <c r="B2" s="18" t="s">
        <v>43</v>
      </c>
      <c r="C2" s="18" t="s">
        <v>44</v>
      </c>
      <c r="D2" s="18" t="s">
        <v>45</v>
      </c>
      <c r="E2" s="18" t="s">
        <v>72</v>
      </c>
      <c r="F2" s="8"/>
      <c r="G2" s="8"/>
      <c r="H2" s="29"/>
      <c r="I2" s="102"/>
      <c r="M2" s="9"/>
    </row>
    <row r="3" spans="1:19" x14ac:dyDescent="0.2">
      <c r="A3" s="17"/>
      <c r="B3" s="25">
        <f>ROUND($D$3/3,2)</f>
        <v>10</v>
      </c>
      <c r="C3" s="25">
        <f>ROUND($D$3/3*2,2)</f>
        <v>20</v>
      </c>
      <c r="D3" s="26">
        <v>30</v>
      </c>
      <c r="F3" s="15"/>
      <c r="G3" s="15"/>
      <c r="H3" s="100"/>
      <c r="I3" s="14"/>
      <c r="J3" s="14"/>
      <c r="K3" s="14"/>
      <c r="L3" s="14"/>
      <c r="M3" s="16"/>
      <c r="P3" s="47" t="s">
        <v>9</v>
      </c>
      <c r="Q3" s="52"/>
      <c r="R3"/>
      <c r="S3"/>
    </row>
    <row r="4" spans="1:19" ht="13.5" x14ac:dyDescent="0.2">
      <c r="A4" s="27" t="s">
        <v>55</v>
      </c>
      <c r="B4" s="25">
        <f>ROUND($D$3*42.5%,2)</f>
        <v>12.75</v>
      </c>
      <c r="C4" s="25">
        <f>ROUND($D$3*87.5%,2)</f>
        <v>26.25</v>
      </c>
      <c r="D4" s="25">
        <f>ROUND($D$3*87.5%,2)</f>
        <v>26.25</v>
      </c>
      <c r="E4" s="1">
        <v>10</v>
      </c>
      <c r="F4" s="14"/>
      <c r="G4" s="14"/>
      <c r="H4" s="100"/>
      <c r="M4" s="9"/>
      <c r="P4" s="55" t="s">
        <v>55</v>
      </c>
      <c r="Q4" s="56" t="s">
        <v>60</v>
      </c>
      <c r="R4"/>
      <c r="S4"/>
    </row>
    <row r="5" spans="1:19" ht="13.5" x14ac:dyDescent="0.2">
      <c r="A5" s="27" t="s">
        <v>61</v>
      </c>
      <c r="B5" s="25"/>
      <c r="C5" s="25"/>
      <c r="D5" s="25">
        <v>22.8</v>
      </c>
      <c r="H5" s="100"/>
      <c r="I5" s="13"/>
      <c r="J5" s="13"/>
      <c r="K5" s="13"/>
      <c r="L5" s="13"/>
      <c r="M5" s="9"/>
      <c r="P5" s="55" t="s">
        <v>61</v>
      </c>
      <c r="Q5" s="56" t="s">
        <v>62</v>
      </c>
      <c r="R5"/>
      <c r="S5"/>
    </row>
    <row r="6" spans="1:19" ht="13.5" x14ac:dyDescent="0.2">
      <c r="A6" s="27" t="s">
        <v>63</v>
      </c>
      <c r="B6" s="25">
        <f>B3</f>
        <v>10</v>
      </c>
      <c r="C6" s="25">
        <f>C3</f>
        <v>20</v>
      </c>
      <c r="D6" s="25">
        <v>20</v>
      </c>
      <c r="G6" s="104"/>
      <c r="H6" s="105"/>
      <c r="I6" s="106"/>
      <c r="M6" s="9"/>
      <c r="P6" s="55" t="s">
        <v>63</v>
      </c>
      <c r="Q6" s="56" t="s">
        <v>64</v>
      </c>
      <c r="R6"/>
      <c r="S6"/>
    </row>
    <row r="7" spans="1:19" ht="13.5" x14ac:dyDescent="0.2">
      <c r="A7" s="28" t="s">
        <v>20</v>
      </c>
      <c r="B7" s="25"/>
      <c r="C7" s="25"/>
      <c r="D7" s="25"/>
      <c r="G7" s="107"/>
      <c r="H7" s="108"/>
      <c r="I7" s="109"/>
      <c r="J7" s="103"/>
      <c r="K7" s="103"/>
      <c r="M7" s="9"/>
      <c r="P7" s="55" t="s">
        <v>56</v>
      </c>
      <c r="Q7" s="56" t="s">
        <v>10</v>
      </c>
      <c r="R7"/>
      <c r="S7"/>
    </row>
    <row r="8" spans="1:19" ht="13.5" x14ac:dyDescent="0.2">
      <c r="A8" s="27" t="s">
        <v>56</v>
      </c>
      <c r="B8" s="25"/>
      <c r="C8" s="25"/>
      <c r="D8" s="25">
        <f>ROUND($D$3*105%,2)</f>
        <v>31.5</v>
      </c>
      <c r="G8" s="107"/>
      <c r="H8" s="108"/>
      <c r="J8" s="103"/>
      <c r="K8" s="103"/>
      <c r="M8" s="9"/>
      <c r="P8" s="55" t="s">
        <v>57</v>
      </c>
      <c r="Q8" s="56" t="s">
        <v>65</v>
      </c>
      <c r="R8"/>
      <c r="S8"/>
    </row>
    <row r="9" spans="1:19" ht="14.25" thickBot="1" x14ac:dyDescent="0.25">
      <c r="A9" s="27" t="s">
        <v>57</v>
      </c>
      <c r="B9" s="25"/>
      <c r="C9" s="25"/>
      <c r="D9" s="25">
        <f>ROUND($D$3*96%,2)</f>
        <v>28.8</v>
      </c>
      <c r="H9" s="14"/>
      <c r="M9" s="9"/>
      <c r="P9" s="59" t="s">
        <v>58</v>
      </c>
      <c r="Q9" s="60" t="s">
        <v>11</v>
      </c>
      <c r="R9"/>
      <c r="S9"/>
    </row>
    <row r="10" spans="1:19" ht="13.5" x14ac:dyDescent="0.2">
      <c r="A10" s="27" t="s">
        <v>58</v>
      </c>
      <c r="B10" s="25"/>
      <c r="C10" s="25"/>
      <c r="D10" s="25">
        <f>ROUND($D$3*121%,2)</f>
        <v>36.299999999999997</v>
      </c>
      <c r="F10" s="15" t="s">
        <v>27</v>
      </c>
      <c r="G10" s="17"/>
      <c r="H10" s="18" t="s">
        <v>26</v>
      </c>
      <c r="I10" s="18" t="s">
        <v>55</v>
      </c>
      <c r="J10" s="18" t="s">
        <v>61</v>
      </c>
      <c r="K10" s="18" t="s">
        <v>63</v>
      </c>
      <c r="L10" s="18" t="s">
        <v>56</v>
      </c>
      <c r="M10" s="18" t="s">
        <v>57</v>
      </c>
      <c r="N10" s="18" t="s">
        <v>58</v>
      </c>
    </row>
    <row r="11" spans="1:19" x14ac:dyDescent="0.2">
      <c r="G11" s="19" t="s">
        <v>22</v>
      </c>
      <c r="H11" s="17">
        <f>Lehrkräfte!E16-Lehrkräfte!D16</f>
        <v>0</v>
      </c>
      <c r="I11" s="17">
        <f>ROUNDDOWN($F14/24,0)*$D$4</f>
        <v>0</v>
      </c>
      <c r="J11" s="17">
        <f>ROUNDDOWN($F14/24,0)*$D$5</f>
        <v>0</v>
      </c>
      <c r="K11" s="17">
        <f>ROUNDDOWN($F14/24,0)*$D$6</f>
        <v>0</v>
      </c>
      <c r="L11" s="20" t="str">
        <f>IF(Lehrkräfte!D16="","",($H11+1)*$D$8)</f>
        <v/>
      </c>
      <c r="M11" s="20" t="str">
        <f>IF(Lehrkräfte!D16="","",($H11+1)*$D$9)</f>
        <v/>
      </c>
      <c r="N11" s="17" t="str">
        <f>IF(Lehrkräfte!D16="","",($H11+1)*$D$10)</f>
        <v/>
      </c>
    </row>
    <row r="12" spans="1:19" x14ac:dyDescent="0.2">
      <c r="A12" s="9" t="s">
        <v>18</v>
      </c>
      <c r="G12" s="19" t="s">
        <v>21</v>
      </c>
      <c r="H12" s="21">
        <f>IF($F14-ROUNDDOWN($F14/24,0)*24&gt;12.00001,1,0)</f>
        <v>0</v>
      </c>
      <c r="I12" s="17">
        <f>IF(Lehrkräfte!$J$9=I10,$H12*$D$4,0)</f>
        <v>0</v>
      </c>
      <c r="J12" s="17">
        <f>IF(Lehrkräfte!$J$9=J10,$H12*$D$5,0)</f>
        <v>0</v>
      </c>
      <c r="K12" s="17">
        <f>IF(Lehrkräfte!$J$9=K10,$H12*$D$6,0)</f>
        <v>0</v>
      </c>
      <c r="L12" s="22"/>
      <c r="M12" s="17"/>
      <c r="N12" s="17"/>
      <c r="Q12" s="103" t="s">
        <v>76</v>
      </c>
    </row>
    <row r="13" spans="1:19" x14ac:dyDescent="0.2">
      <c r="A13" s="8">
        <v>0</v>
      </c>
      <c r="F13" s="29" t="s">
        <v>25</v>
      </c>
      <c r="G13" s="19" t="s">
        <v>24</v>
      </c>
      <c r="H13" s="21">
        <f>IF(H12=0,IF($F14-ROUNDDOWN($F14/24,0)*24&gt;8.00001,1,0),0)</f>
        <v>0</v>
      </c>
      <c r="I13" s="17">
        <f>IF(Lehrkräfte!$J$9=I10,$H13*$C$4,0)</f>
        <v>0</v>
      </c>
      <c r="J13" s="17">
        <f>IF(Lehrkräfte!$J$9=J10,$H13*$C$5,0)</f>
        <v>0</v>
      </c>
      <c r="K13" s="17">
        <f>IF(Lehrkräfte!$J$9=K10,$H13*$C$6,0)</f>
        <v>0</v>
      </c>
      <c r="L13" s="22"/>
      <c r="M13" s="17"/>
      <c r="N13" s="17"/>
    </row>
    <row r="14" spans="1:19" x14ac:dyDescent="0.2">
      <c r="F14" s="100">
        <f>((Lehrkräfte!E16+Lehrkräfte!G16-Lehrkräfte!D16-Lehrkräfte!F16)*24)</f>
        <v>0</v>
      </c>
      <c r="G14" s="19" t="s">
        <v>23</v>
      </c>
      <c r="H14" s="21">
        <f>IF(H12=0,IF(H13=0,IF($F14-ROUNDDOWN($F14/24,0)*24&gt;5.00001,1,0),0),0)</f>
        <v>0</v>
      </c>
      <c r="I14" s="20">
        <f>IF(Lehrkräfte!$J$9=I10,$H14*$B$4,0)</f>
        <v>0</v>
      </c>
      <c r="J14" s="17">
        <f>IF(Lehrkräfte!$J$9=J10,$H14*$B$5,0)</f>
        <v>0</v>
      </c>
      <c r="K14" s="17">
        <f>IF(Lehrkräfte!$J$9=K10,$H14*$B$6,0)</f>
        <v>0</v>
      </c>
      <c r="L14" s="22"/>
      <c r="M14" s="17"/>
      <c r="N14" s="17"/>
      <c r="Q14" s="103" t="s">
        <v>74</v>
      </c>
      <c r="R14" s="103" t="s">
        <v>81</v>
      </c>
    </row>
    <row r="15" spans="1:19" x14ac:dyDescent="0.2">
      <c r="F15" s="30"/>
      <c r="G15" s="19" t="s">
        <v>73</v>
      </c>
      <c r="H15" s="101">
        <f>IF(H12=0,IF(H13=0,IF(H14=0,IF(F14=5,IF($F14-ROUNDDOWN($F14/24,0)*24&lt;=5,1,0),0),0),0),"0")</f>
        <v>0</v>
      </c>
      <c r="I15" s="17">
        <f>IF(Lehrkräfte!$J$9=I10,$H15*$E$4,0)</f>
        <v>0</v>
      </c>
      <c r="J15" s="17"/>
      <c r="K15" s="17">
        <f>IF(Lehrkräfte!$J$9=K10,$H15*$E$4,0)</f>
        <v>0</v>
      </c>
      <c r="L15" s="22"/>
      <c r="M15" s="17"/>
      <c r="N15" s="17"/>
      <c r="Q15" s="103" t="s">
        <v>75</v>
      </c>
      <c r="R15" s="103" t="s">
        <v>87</v>
      </c>
    </row>
    <row r="16" spans="1:19" x14ac:dyDescent="0.2">
      <c r="F16" s="11"/>
      <c r="G16" s="23" t="s">
        <v>28</v>
      </c>
      <c r="H16" s="24">
        <f>SUM(I16:N16)</f>
        <v>0</v>
      </c>
      <c r="I16" s="24">
        <f>IF(Lehrkräfte!$J$9=I10,SUM(I11:I15),0)</f>
        <v>0</v>
      </c>
      <c r="J16" s="24">
        <f>IF(Lehrkräfte!$J$9=J10,SUM(J11:J14),0)</f>
        <v>0</v>
      </c>
      <c r="K16" s="24">
        <f>IF(Lehrkräfte!$J$9=K10,SUM(K11:K15),0)</f>
        <v>0</v>
      </c>
      <c r="L16" s="24">
        <f>IF(Lehrkräfte!$J$9=L10,SUM(L11:L14),0)</f>
        <v>0</v>
      </c>
      <c r="M16" s="24">
        <f>IF(Lehrkräfte!$J$9=M10,SUM(M11:M14),0)</f>
        <v>0</v>
      </c>
      <c r="N16" s="24">
        <f>IF(Lehrkräfte!$J$9=N10,SUM(N11:N14),0)</f>
        <v>0</v>
      </c>
    </row>
    <row r="17" spans="1:19" x14ac:dyDescent="0.2">
      <c r="C17" s="10"/>
    </row>
    <row r="18" spans="1:19" x14ac:dyDescent="0.2">
      <c r="F18" s="15" t="s">
        <v>29</v>
      </c>
      <c r="G18" s="17"/>
      <c r="H18" s="18" t="s">
        <v>26</v>
      </c>
      <c r="I18" s="18" t="s">
        <v>55</v>
      </c>
      <c r="J18" s="18" t="s">
        <v>61</v>
      </c>
      <c r="K18" s="18" t="s">
        <v>63</v>
      </c>
      <c r="L18" s="18" t="s">
        <v>56</v>
      </c>
      <c r="M18" s="18" t="s">
        <v>57</v>
      </c>
      <c r="N18" s="18" t="s">
        <v>58</v>
      </c>
      <c r="Q18" s="103" t="s">
        <v>82</v>
      </c>
    </row>
    <row r="19" spans="1:19" x14ac:dyDescent="0.2">
      <c r="A19" s="9"/>
      <c r="G19" s="19" t="s">
        <v>22</v>
      </c>
      <c r="H19" s="17">
        <f>Lehrkräfte!E17-Lehrkräfte!D17</f>
        <v>0</v>
      </c>
      <c r="I19" s="17">
        <f>ROUNDDOWN($F22/24,0)*$D$4</f>
        <v>0</v>
      </c>
      <c r="J19" s="17">
        <f>ROUNDDOWN($F22/24,0)*$D$5</f>
        <v>0</v>
      </c>
      <c r="K19" s="17">
        <f>ROUNDDOWN($F22/24,0)*$D$6</f>
        <v>0</v>
      </c>
      <c r="L19" s="20" t="str">
        <f>IF(Lehrkräfte!D17="","",($H19+1)*$D$8)</f>
        <v/>
      </c>
      <c r="M19" s="17" t="str">
        <f>IF(Lehrkräfte!D17="","",($H19+1)*$D$9)</f>
        <v/>
      </c>
      <c r="N19" s="17" t="str">
        <f>IF(Lehrkräfte!D17="","",($H19+1)*$D$10)</f>
        <v/>
      </c>
      <c r="Q19" s="103" t="s">
        <v>77</v>
      </c>
      <c r="R19" s="103" t="s">
        <v>83</v>
      </c>
    </row>
    <row r="20" spans="1:19" x14ac:dyDescent="0.2">
      <c r="A20" s="8"/>
      <c r="G20" s="19" t="s">
        <v>21</v>
      </c>
      <c r="H20" s="21">
        <f>IF($F22-ROUNDDOWN($F22/24,0)*24&gt;12.00001,1,0)</f>
        <v>0</v>
      </c>
      <c r="I20" s="17">
        <f>IF(Lehrkräfte!$J$9=I18,$H20*$D$4,0)</f>
        <v>0</v>
      </c>
      <c r="J20" s="17">
        <f>IF(Lehrkräfte!$J$9=J18,$H20*$D$5,0)</f>
        <v>0</v>
      </c>
      <c r="K20" s="17">
        <f>IF(Lehrkräfte!$J$9=K18,$H20*$D$6,0)</f>
        <v>0</v>
      </c>
      <c r="L20" s="22"/>
      <c r="M20" s="17"/>
      <c r="N20" s="17"/>
      <c r="Q20" s="103" t="s">
        <v>78</v>
      </c>
      <c r="R20" s="103" t="s">
        <v>87</v>
      </c>
    </row>
    <row r="21" spans="1:19" x14ac:dyDescent="0.2">
      <c r="F21" s="29" t="s">
        <v>25</v>
      </c>
      <c r="G21" s="19" t="s">
        <v>24</v>
      </c>
      <c r="H21" s="21">
        <f>IF(H20=0,IF($F22-ROUNDDOWN($F22/24,0)*24&gt;8.00001,1,0),0)</f>
        <v>0</v>
      </c>
      <c r="I21" s="17">
        <f>IF(Lehrkräfte!$J$9=I18,$H21*$C$4,0)</f>
        <v>0</v>
      </c>
      <c r="J21" s="17">
        <f>IF(Lehrkräfte!$J$9=J18,$H21*$C$5,0)</f>
        <v>0</v>
      </c>
      <c r="K21" s="17">
        <f>IF(Lehrkräfte!$J$9=K18,$H21*$C$6,0)</f>
        <v>0</v>
      </c>
      <c r="L21" s="22"/>
      <c r="M21" s="17"/>
      <c r="N21" s="17"/>
      <c r="Q21" s="20" t="s">
        <v>79</v>
      </c>
    </row>
    <row r="22" spans="1:19" x14ac:dyDescent="0.2">
      <c r="F22" s="30">
        <f>(Lehrkräfte!E17+Lehrkräfte!G17-Lehrkräfte!D17-Lehrkräfte!F17)*24</f>
        <v>0</v>
      </c>
      <c r="G22" s="19" t="s">
        <v>23</v>
      </c>
      <c r="H22" s="21">
        <f>IF(H20=0,IF(H21=0,IF($F22-ROUNDDOWN($F22/24,0)*24&gt;5.00001,1,0),0),0)</f>
        <v>0</v>
      </c>
      <c r="I22" s="20">
        <f>IF(Lehrkräfte!$J$9=I18,$H22*$B$4,0)</f>
        <v>0</v>
      </c>
      <c r="J22" s="17">
        <f>IF(Lehrkräfte!$J$9=J18,$H22*$B$5,0)</f>
        <v>0</v>
      </c>
      <c r="K22" s="17">
        <f>IF(Lehrkräfte!$J$9=K18,$H22*$B$6,0)</f>
        <v>0</v>
      </c>
      <c r="L22" s="22"/>
      <c r="M22" s="17"/>
      <c r="N22" s="17"/>
      <c r="Q22" s="103" t="s">
        <v>80</v>
      </c>
    </row>
    <row r="23" spans="1:19" x14ac:dyDescent="0.2">
      <c r="F23" s="30"/>
      <c r="G23" s="19" t="s">
        <v>73</v>
      </c>
      <c r="H23" s="101">
        <f>IF(H20=0,IF(H21=0,IF(H22=0,IF(F22=5,IF($F22-ROUNDDOWN($F22/24,0)*24&lt;=5,1,0),0),0),0),"0")</f>
        <v>0</v>
      </c>
      <c r="I23" s="17">
        <f>IF(Lehrkräfte!$J$9=I18,$H23*$E$4,0)</f>
        <v>0</v>
      </c>
      <c r="J23" s="17"/>
      <c r="K23" s="17">
        <f>IF(Lehrkräfte!$J$9=K18,$H23*$E$4,0)</f>
        <v>0</v>
      </c>
      <c r="L23" s="22"/>
      <c r="M23" s="17"/>
      <c r="N23" s="17"/>
    </row>
    <row r="24" spans="1:19" x14ac:dyDescent="0.2">
      <c r="F24" s="11"/>
      <c r="G24" s="23" t="s">
        <v>28</v>
      </c>
      <c r="H24" s="24">
        <f>SUM(I24:N24)</f>
        <v>0</v>
      </c>
      <c r="I24" s="24">
        <f>IF(Lehrkräfte!$J$9=I18,SUM(I19:I23),0)</f>
        <v>0</v>
      </c>
      <c r="J24" s="24">
        <f>IF(Lehrkräfte!$J$9=J18,SUM(J19:J22),0)</f>
        <v>0</v>
      </c>
      <c r="K24" s="24">
        <f>IF(Lehrkräfte!$J$9=K18,SUM(K19:K23),0)</f>
        <v>0</v>
      </c>
      <c r="L24" s="24">
        <f>IF(Lehrkräfte!$J$9=L18,SUM(L19:L22),0)</f>
        <v>0</v>
      </c>
      <c r="M24" s="24">
        <f>IF(Lehrkräfte!$J$9=M18,SUM(M19:M22),0)</f>
        <v>0</v>
      </c>
      <c r="N24" s="24">
        <f>IF(Lehrkräfte!$J$9=N18,SUM(N19:N22),0)</f>
        <v>0</v>
      </c>
      <c r="Q24" s="103" t="s">
        <v>91</v>
      </c>
    </row>
    <row r="25" spans="1:19" x14ac:dyDescent="0.2">
      <c r="H25" s="12"/>
      <c r="L25" s="13"/>
    </row>
    <row r="26" spans="1:19" x14ac:dyDescent="0.2">
      <c r="F26" s="15" t="s">
        <v>30</v>
      </c>
      <c r="G26" s="17"/>
      <c r="H26" s="18" t="s">
        <v>26</v>
      </c>
      <c r="I26" s="18" t="s">
        <v>55</v>
      </c>
      <c r="J26" s="18" t="s">
        <v>61</v>
      </c>
      <c r="K26" s="18" t="s">
        <v>63</v>
      </c>
      <c r="L26" s="18" t="s">
        <v>56</v>
      </c>
      <c r="M26" s="18" t="s">
        <v>57</v>
      </c>
      <c r="N26" s="18" t="s">
        <v>58</v>
      </c>
    </row>
    <row r="27" spans="1:19" x14ac:dyDescent="0.2">
      <c r="G27" s="19" t="s">
        <v>22</v>
      </c>
      <c r="H27" s="17">
        <f>Lehrkräfte!E18-Lehrkräfte!D18</f>
        <v>0</v>
      </c>
      <c r="I27" s="17">
        <f>ROUNDDOWN($F30/24,0)*$D$4</f>
        <v>0</v>
      </c>
      <c r="J27" s="17">
        <f>ROUNDDOWN($F30/24,0)*$D$5</f>
        <v>0</v>
      </c>
      <c r="K27" s="17">
        <f>ROUNDDOWN($F30/24,0)*$D$6</f>
        <v>0</v>
      </c>
      <c r="L27" s="20" t="str">
        <f>IF(Lehrkräfte!D18="","",($H27+1)*$D$8)</f>
        <v/>
      </c>
      <c r="M27" s="17" t="str">
        <f>IF(Lehrkräfte!D18="","",($H27+1)*$D$9)</f>
        <v/>
      </c>
      <c r="N27" s="17" t="str">
        <f>IF(Lehrkräfte!D18="","",($H27+1)*$D$10)</f>
        <v/>
      </c>
    </row>
    <row r="28" spans="1:19" x14ac:dyDescent="0.2">
      <c r="G28" s="19" t="s">
        <v>21</v>
      </c>
      <c r="H28" s="21">
        <f>IF($F30-ROUNDDOWN($F30/24,0)*24&gt;12.00001,1,0)</f>
        <v>0</v>
      </c>
      <c r="I28" s="17">
        <f>IF(Lehrkräfte!$J$9=I26,$H28*$D$4,0)</f>
        <v>0</v>
      </c>
      <c r="J28" s="17">
        <f>IF(Lehrkräfte!$J$9=J26,$H28*$D$5,0)</f>
        <v>0</v>
      </c>
      <c r="K28" s="17">
        <f>IF(Lehrkräfte!$J$9=K26,$H28*$D$6,0)</f>
        <v>0</v>
      </c>
      <c r="L28" s="22"/>
      <c r="M28" s="17"/>
      <c r="N28" s="17"/>
    </row>
    <row r="29" spans="1:19" x14ac:dyDescent="0.2">
      <c r="F29" s="29" t="s">
        <v>25</v>
      </c>
      <c r="G29" s="19" t="s">
        <v>24</v>
      </c>
      <c r="H29" s="21">
        <f>IF(H28=0,IF($F30-ROUNDDOWN($F30/24,0)*24&gt;8.00001,1,0),0)</f>
        <v>0</v>
      </c>
      <c r="I29" s="17">
        <f>IF(Lehrkräfte!$J$9=I26,$H29*$C$4,0)</f>
        <v>0</v>
      </c>
      <c r="J29" s="17">
        <f>IF(Lehrkräfte!$J$9=J26,$H29*$C$5,0)</f>
        <v>0</v>
      </c>
      <c r="K29" s="17">
        <f>IF(Lehrkräfte!$J$9=K26,$H29*$C$6,0)</f>
        <v>0</v>
      </c>
      <c r="L29" s="22"/>
      <c r="M29" s="17"/>
      <c r="N29" s="17"/>
    </row>
    <row r="30" spans="1:19" x14ac:dyDescent="0.2">
      <c r="F30" s="30">
        <f>(Lehrkräfte!E18+Lehrkräfte!G18-Lehrkräfte!D18-Lehrkräfte!F18)*24</f>
        <v>0</v>
      </c>
      <c r="G30" s="19" t="s">
        <v>23</v>
      </c>
      <c r="H30" s="21">
        <f>IF(H28=0,IF(H29=0,IF($F30-ROUNDDOWN($F30/24,0)*24&gt;5.00001,1,0),0),0)</f>
        <v>0</v>
      </c>
      <c r="I30" s="20">
        <f>IF(Lehrkräfte!$J$9=I26,$H30*$B$4,0)</f>
        <v>0</v>
      </c>
      <c r="J30" s="17">
        <f>IF(Lehrkräfte!$J$9=J26,$H30*$B$5,0)</f>
        <v>0</v>
      </c>
      <c r="K30" s="17">
        <f>IF(Lehrkräfte!$J$9=K26,$H30*$B$6,0)</f>
        <v>0</v>
      </c>
      <c r="L30" s="22"/>
      <c r="M30" s="17"/>
      <c r="N30" s="17"/>
      <c r="Q30" s="103" t="s">
        <v>84</v>
      </c>
    </row>
    <row r="31" spans="1:19" x14ac:dyDescent="0.2">
      <c r="F31" s="30"/>
      <c r="G31" s="19" t="s">
        <v>73</v>
      </c>
      <c r="H31" s="101">
        <f>IF(H28=0,IF(H29=0,IF(H30=0,IF(F30=5,IF($F30-ROUNDDOWN($F30/24,0)*24&lt;=5,1,0),0),0),0),"0")</f>
        <v>0</v>
      </c>
      <c r="I31" s="17">
        <f>IF(Lehrkräfte!$J$9=I26,$H31*$E$4,0)</f>
        <v>0</v>
      </c>
      <c r="J31" s="17"/>
      <c r="K31" s="17">
        <f>IF(Lehrkräfte!$J$9=K26,$H31*$E$4,0)</f>
        <v>0</v>
      </c>
      <c r="L31" s="22"/>
      <c r="M31" s="17"/>
      <c r="N31" s="17"/>
      <c r="Q31" s="103" t="s">
        <v>85</v>
      </c>
      <c r="R31" s="103" t="s">
        <v>88</v>
      </c>
      <c r="S31" s="103" t="s">
        <v>89</v>
      </c>
    </row>
    <row r="32" spans="1:19" x14ac:dyDescent="0.2">
      <c r="F32" s="11"/>
      <c r="G32" s="23" t="s">
        <v>28</v>
      </c>
      <c r="H32" s="24">
        <f>SUM(I32:N32)</f>
        <v>0</v>
      </c>
      <c r="I32" s="24">
        <f>IF(Lehrkräfte!$J$9=I26,SUM(I27:I31),0)</f>
        <v>0</v>
      </c>
      <c r="J32" s="24">
        <f>IF(Lehrkräfte!$J$9=J26,SUM(J27:J30),0)</f>
        <v>0</v>
      </c>
      <c r="K32" s="24">
        <f>IF(Lehrkräfte!$J$9=K26,SUM(K27:K31),0)</f>
        <v>0</v>
      </c>
      <c r="L32" s="24">
        <f>IF(Lehrkräfte!$J$9=L26,SUM(L27:L30),0)</f>
        <v>0</v>
      </c>
      <c r="M32" s="24">
        <f>IF(Lehrkräfte!$J$9=M26,SUM(M27:M30),0)</f>
        <v>0</v>
      </c>
      <c r="N32" s="24">
        <f>IF(Lehrkräfte!$J$9=N26,SUM(N27:N30),0)</f>
        <v>0</v>
      </c>
      <c r="Q32" s="103" t="s">
        <v>86</v>
      </c>
    </row>
    <row r="33" spans="6:17" x14ac:dyDescent="0.2">
      <c r="Q33" s="103" t="s">
        <v>90</v>
      </c>
    </row>
    <row r="34" spans="6:17" x14ac:dyDescent="0.2">
      <c r="F34" s="15" t="s">
        <v>31</v>
      </c>
      <c r="G34" s="17"/>
      <c r="H34" s="18" t="s">
        <v>26</v>
      </c>
      <c r="I34" s="18" t="s">
        <v>55</v>
      </c>
      <c r="J34" s="18" t="s">
        <v>61</v>
      </c>
      <c r="K34" s="18" t="s">
        <v>63</v>
      </c>
      <c r="L34" s="18" t="s">
        <v>56</v>
      </c>
      <c r="M34" s="18" t="s">
        <v>57</v>
      </c>
      <c r="N34" s="18" t="s">
        <v>58</v>
      </c>
    </row>
    <row r="35" spans="6:17" x14ac:dyDescent="0.2">
      <c r="G35" s="19" t="s">
        <v>22</v>
      </c>
      <c r="H35" s="17">
        <f>Lehrkräfte!E19-Lehrkräfte!D19</f>
        <v>0</v>
      </c>
      <c r="I35" s="17">
        <f>ROUNDDOWN($F38/24,0)*$D$4</f>
        <v>0</v>
      </c>
      <c r="J35" s="17">
        <f>ROUNDDOWN($F38/24,0)*$D$5</f>
        <v>0</v>
      </c>
      <c r="K35" s="17">
        <f>ROUNDDOWN($F38/24,0)*$D$6</f>
        <v>0</v>
      </c>
      <c r="L35" s="20" t="str">
        <f>IF(Lehrkräfte!D19="","",($H35+1)*$D$8)</f>
        <v/>
      </c>
      <c r="M35" s="17" t="str">
        <f>IF(Lehrkräfte!D19="","",($H35+1)*$D$9)</f>
        <v/>
      </c>
      <c r="N35" s="17" t="str">
        <f>IF(Lehrkräfte!D19="","",($H35+1)*$D$10)</f>
        <v/>
      </c>
    </row>
    <row r="36" spans="6:17" x14ac:dyDescent="0.2">
      <c r="G36" s="19" t="s">
        <v>21</v>
      </c>
      <c r="H36" s="21">
        <f>IF($F38-ROUNDDOWN($F38/24,0)*24&gt;12.00001,1,0)</f>
        <v>0</v>
      </c>
      <c r="I36" s="17">
        <f>IF(Lehrkräfte!$J$9=I34,$H36*$D$4,0)</f>
        <v>0</v>
      </c>
      <c r="J36" s="17">
        <f>IF(Lehrkräfte!$J$9=J34,$H36*$D$5,0)</f>
        <v>0</v>
      </c>
      <c r="K36" s="17">
        <f>IF(Lehrkräfte!$J$9=K34,$H36*$D$6,0)</f>
        <v>0</v>
      </c>
      <c r="L36" s="22"/>
      <c r="M36" s="17"/>
      <c r="N36" s="17"/>
    </row>
    <row r="37" spans="6:17" x14ac:dyDescent="0.2">
      <c r="F37" s="29" t="s">
        <v>25</v>
      </c>
      <c r="G37" s="19" t="s">
        <v>24</v>
      </c>
      <c r="H37" s="21">
        <f>IF(H36=0,IF($F38-ROUNDDOWN($F38/24,0)*24&gt;8.00001,1,0),0)</f>
        <v>0</v>
      </c>
      <c r="I37" s="17">
        <f>IF(Lehrkräfte!$J$9=I34,$H37*$C$4,0)</f>
        <v>0</v>
      </c>
      <c r="J37" s="17">
        <f>IF(Lehrkräfte!$J$9=J34,$H37*$C$5,0)</f>
        <v>0</v>
      </c>
      <c r="K37" s="17">
        <f>IF(Lehrkräfte!$J$9=K34,$H37*$C$6,0)</f>
        <v>0</v>
      </c>
      <c r="L37" s="22"/>
      <c r="M37" s="17"/>
      <c r="N37" s="17"/>
    </row>
    <row r="38" spans="6:17" x14ac:dyDescent="0.2">
      <c r="F38" s="30">
        <f>(Lehrkräfte!E19+Lehrkräfte!G19-Lehrkräfte!D19-Lehrkräfte!F19)*24</f>
        <v>0</v>
      </c>
      <c r="G38" s="19" t="s">
        <v>23</v>
      </c>
      <c r="H38" s="21">
        <f>IF(H36=0,IF(H37=0,IF($F38-ROUNDDOWN($F38/24,0)*24&gt;5.00001,1,0),0),0)</f>
        <v>0</v>
      </c>
      <c r="I38" s="20">
        <f>IF(Lehrkräfte!$J$9=I34,$H38*$B$4,0)</f>
        <v>0</v>
      </c>
      <c r="J38" s="17">
        <f>IF(Lehrkräfte!$J$9=J34,$H38*$B$5,0)</f>
        <v>0</v>
      </c>
      <c r="K38" s="17">
        <f>IF(Lehrkräfte!$J$9=K34,$H38*$B$6,0)</f>
        <v>0</v>
      </c>
      <c r="L38" s="22"/>
      <c r="M38" s="17"/>
      <c r="N38" s="17"/>
    </row>
    <row r="39" spans="6:17" x14ac:dyDescent="0.2">
      <c r="F39" s="30"/>
      <c r="G39" s="19" t="s">
        <v>73</v>
      </c>
      <c r="H39" s="101">
        <f>IF(H36=0,IF(H37=0,IF(H38=0,IF(F38=5,IF($F38-ROUNDDOWN($F38/24,0)*24&lt;=5,1,0),0),0),0),"0")</f>
        <v>0</v>
      </c>
      <c r="I39" s="17">
        <f>IF(Lehrkräfte!$J$9=I34,$H39*$E$4,0)</f>
        <v>0</v>
      </c>
      <c r="J39" s="17"/>
      <c r="K39" s="17">
        <f>IF(Lehrkräfte!$J$9=K34,$H39*$E$4,0)</f>
        <v>0</v>
      </c>
      <c r="L39" s="22"/>
      <c r="M39" s="17"/>
      <c r="N39" s="17"/>
    </row>
    <row r="40" spans="6:17" x14ac:dyDescent="0.2">
      <c r="F40" s="11"/>
      <c r="G40" s="23" t="s">
        <v>28</v>
      </c>
      <c r="H40" s="24">
        <f>SUM(I40:N40)</f>
        <v>0</v>
      </c>
      <c r="I40" s="24">
        <f>IF(Lehrkräfte!$J$9=I34,SUM(I35:I39),0)</f>
        <v>0</v>
      </c>
      <c r="J40" s="24">
        <f>IF(Lehrkräfte!$J$9=J34,SUM(J35:J38),0)</f>
        <v>0</v>
      </c>
      <c r="K40" s="24">
        <f>IF(Lehrkräfte!$J$9=K34,SUM(K35:K39),0)</f>
        <v>0</v>
      </c>
      <c r="L40" s="24">
        <f>IF(Lehrkräfte!$J$9=L34,SUM(L35:L38),0)</f>
        <v>0</v>
      </c>
      <c r="M40" s="24">
        <f>IF(Lehrkräfte!$J$9=M34,SUM(M35:M38),0)</f>
        <v>0</v>
      </c>
      <c r="N40" s="24">
        <f>IF(Lehrkräfte!$J$9=N34,SUM(N35:N38),0)</f>
        <v>0</v>
      </c>
    </row>
    <row r="42" spans="6:17" x14ac:dyDescent="0.2">
      <c r="F42" s="15" t="s">
        <v>32</v>
      </c>
      <c r="G42" s="17"/>
      <c r="H42" s="18" t="s">
        <v>26</v>
      </c>
      <c r="I42" s="18" t="s">
        <v>55</v>
      </c>
      <c r="J42" s="18" t="s">
        <v>61</v>
      </c>
      <c r="K42" s="18" t="s">
        <v>63</v>
      </c>
      <c r="L42" s="18" t="s">
        <v>56</v>
      </c>
      <c r="M42" s="18" t="s">
        <v>57</v>
      </c>
      <c r="N42" s="18" t="s">
        <v>58</v>
      </c>
    </row>
    <row r="43" spans="6:17" x14ac:dyDescent="0.2">
      <c r="G43" s="19" t="s">
        <v>22</v>
      </c>
      <c r="H43" s="17">
        <f>Lehrkräfte!E20-Lehrkräfte!D20</f>
        <v>0</v>
      </c>
      <c r="I43" s="17">
        <f>ROUNDDOWN($F46/24,0)*$D$4</f>
        <v>0</v>
      </c>
      <c r="J43" s="17">
        <f>ROUNDDOWN($F46/24,0)*$D$5</f>
        <v>0</v>
      </c>
      <c r="K43" s="17">
        <f>ROUNDDOWN($F46/24,0)*$D$6</f>
        <v>0</v>
      </c>
      <c r="L43" s="20" t="str">
        <f>IF(Lehrkräfte!D20="","",($H43+1)*$D$8)</f>
        <v/>
      </c>
      <c r="M43" s="17" t="str">
        <f>IF(Lehrkräfte!D20="","",($H43+1)*$D$9)</f>
        <v/>
      </c>
      <c r="N43" s="17" t="str">
        <f>IF(Lehrkräfte!D20="","",($H43+1)*$D$10)</f>
        <v/>
      </c>
    </row>
    <row r="44" spans="6:17" x14ac:dyDescent="0.2">
      <c r="G44" s="19" t="s">
        <v>21</v>
      </c>
      <c r="H44" s="21">
        <f>IF($F46-ROUNDDOWN($F46/24,0)*24&gt;12.00001,1,0)</f>
        <v>0</v>
      </c>
      <c r="I44" s="17">
        <f>IF(Lehrkräfte!$J$9=I42,$H44*$D$4,0)</f>
        <v>0</v>
      </c>
      <c r="J44" s="17">
        <f>IF(Lehrkräfte!$J$9=J42,$H44*$D$5,0)</f>
        <v>0</v>
      </c>
      <c r="K44" s="17">
        <f>IF(Lehrkräfte!$J$9=K42,$H44*$D$6,0)</f>
        <v>0</v>
      </c>
      <c r="L44" s="22"/>
      <c r="M44" s="17"/>
      <c r="N44" s="17"/>
    </row>
    <row r="45" spans="6:17" x14ac:dyDescent="0.2">
      <c r="F45" s="29" t="s">
        <v>25</v>
      </c>
      <c r="G45" s="19" t="s">
        <v>24</v>
      </c>
      <c r="H45" s="21">
        <f>IF(H44=0,IF($F46-ROUNDDOWN($F46/24,0)*24&gt;8.00001,1,0),0)</f>
        <v>0</v>
      </c>
      <c r="I45" s="17">
        <f>IF(Lehrkräfte!$J$9=I42,$H45*$C$4,0)</f>
        <v>0</v>
      </c>
      <c r="J45" s="17">
        <f>IF(Lehrkräfte!$J$9=J42,$H45*$C$5,0)</f>
        <v>0</v>
      </c>
      <c r="K45" s="17">
        <f>IF(Lehrkräfte!$J$9=K42,$H45*$C$6,0)</f>
        <v>0</v>
      </c>
      <c r="L45" s="22"/>
      <c r="M45" s="17"/>
      <c r="N45" s="17"/>
    </row>
    <row r="46" spans="6:17" x14ac:dyDescent="0.2">
      <c r="F46" s="30">
        <f>(Lehrkräfte!E20+Lehrkräfte!G20-Lehrkräfte!D20-Lehrkräfte!F20)*24</f>
        <v>0</v>
      </c>
      <c r="G46" s="19" t="s">
        <v>23</v>
      </c>
      <c r="H46" s="21">
        <f>IF(H44=0,IF(H45=0,IF($F46-ROUNDDOWN($F46/24,0)*24&gt;5.00001,1,0),0),0)</f>
        <v>0</v>
      </c>
      <c r="I46" s="20">
        <f>IF(Lehrkräfte!$J$9=I42,$H46*$B$4,0)</f>
        <v>0</v>
      </c>
      <c r="J46" s="17">
        <f>IF(Lehrkräfte!$J$9=J42,$H46*$B$5,0)</f>
        <v>0</v>
      </c>
      <c r="K46" s="17">
        <f>IF(Lehrkräfte!$J$9=K42,$H46*$B$6,0)</f>
        <v>0</v>
      </c>
      <c r="L46" s="22"/>
      <c r="M46" s="17"/>
      <c r="N46" s="17"/>
    </row>
    <row r="47" spans="6:17" x14ac:dyDescent="0.2">
      <c r="F47" s="30"/>
      <c r="G47" s="19" t="s">
        <v>73</v>
      </c>
      <c r="H47" s="101">
        <f>IF(H44=0,IF(H45=0,IF(H46=0,IF(F46=5,IF($F46-ROUNDDOWN($F46/24,0)*24&lt;=5,1,0),0),0),0),"0")</f>
        <v>0</v>
      </c>
      <c r="I47" s="17">
        <f>IF(Lehrkräfte!$J$9=I42,$H47*$E$4,0)</f>
        <v>0</v>
      </c>
      <c r="J47" s="17"/>
      <c r="K47" s="17">
        <f>IF(Lehrkräfte!$J$9=K42,$H47*$E$4,0)</f>
        <v>0</v>
      </c>
      <c r="L47" s="22"/>
      <c r="M47" s="17"/>
      <c r="N47" s="17"/>
    </row>
    <row r="48" spans="6:17" x14ac:dyDescent="0.2">
      <c r="F48" s="11"/>
      <c r="G48" s="23" t="s">
        <v>28</v>
      </c>
      <c r="H48" s="24">
        <f>SUM(I48:N48)</f>
        <v>0</v>
      </c>
      <c r="I48" s="24">
        <f>IF(Lehrkräfte!$J$9=I42,SUM(I43:I47),0)</f>
        <v>0</v>
      </c>
      <c r="J48" s="24">
        <f>IF(Lehrkräfte!$J$9=J42,SUM(J43:J46),0)</f>
        <v>0</v>
      </c>
      <c r="K48" s="24">
        <f>IF(Lehrkräfte!$J$9=K42,SUM(K43:K47),0)</f>
        <v>0</v>
      </c>
      <c r="L48" s="24">
        <f>IF(Lehrkräfte!$J$9=L42,SUM(L43:L46),0)</f>
        <v>0</v>
      </c>
      <c r="M48" s="24">
        <f>IF(Lehrkräfte!$J$9=M42,SUM(M43:M46),0)</f>
        <v>0</v>
      </c>
      <c r="N48" s="24">
        <f>IF(Lehrkräfte!$J$9=N42,SUM(N43:N46),0)</f>
        <v>0</v>
      </c>
    </row>
    <row r="50" spans="6:14" x14ac:dyDescent="0.2">
      <c r="F50" s="15" t="s">
        <v>33</v>
      </c>
      <c r="G50" s="17"/>
      <c r="H50" s="18" t="s">
        <v>26</v>
      </c>
      <c r="I50" s="18" t="s">
        <v>55</v>
      </c>
      <c r="J50" s="18" t="s">
        <v>61</v>
      </c>
      <c r="K50" s="18" t="s">
        <v>63</v>
      </c>
      <c r="L50" s="18" t="s">
        <v>56</v>
      </c>
      <c r="M50" s="18" t="s">
        <v>57</v>
      </c>
      <c r="N50" s="18" t="s">
        <v>58</v>
      </c>
    </row>
    <row r="51" spans="6:14" x14ac:dyDescent="0.2">
      <c r="G51" s="19" t="s">
        <v>22</v>
      </c>
      <c r="H51" s="17">
        <f>Lehrkräfte!E21-Lehrkräfte!D21</f>
        <v>0</v>
      </c>
      <c r="I51" s="17">
        <f>ROUNDDOWN($F54/24,0)*$D$4</f>
        <v>0</v>
      </c>
      <c r="J51" s="17">
        <f>ROUNDDOWN($F54/24,0)*$D$5</f>
        <v>0</v>
      </c>
      <c r="K51" s="17">
        <f>ROUNDDOWN($F54/24,0)*$D$6</f>
        <v>0</v>
      </c>
      <c r="L51" s="20" t="str">
        <f>IF(Lehrkräfte!D21="","",($H51+1)*$D$8)</f>
        <v/>
      </c>
      <c r="M51" s="17" t="str">
        <f>IF(Lehrkräfte!D21="","",($H51+1)*$D$9)</f>
        <v/>
      </c>
      <c r="N51" s="17" t="str">
        <f>IF(Lehrkräfte!D21="","",($H51+1)*$D$10)</f>
        <v/>
      </c>
    </row>
    <row r="52" spans="6:14" x14ac:dyDescent="0.2">
      <c r="G52" s="19" t="s">
        <v>21</v>
      </c>
      <c r="H52" s="21">
        <f>IF($F54-ROUNDDOWN($F54/24,0)*24&gt;12.00001,1,0)</f>
        <v>0</v>
      </c>
      <c r="I52" s="17">
        <f>IF(Lehrkräfte!$J$9=I50,$H52*$D$4,0)</f>
        <v>0</v>
      </c>
      <c r="J52" s="17">
        <f>IF(Lehrkräfte!$J$9=J50,$H52*$D$5,0)</f>
        <v>0</v>
      </c>
      <c r="K52" s="17">
        <f>IF(Lehrkräfte!$J$9=K50,$H52*$D$6,0)</f>
        <v>0</v>
      </c>
      <c r="L52" s="22"/>
      <c r="M52" s="17"/>
      <c r="N52" s="17"/>
    </row>
    <row r="53" spans="6:14" x14ac:dyDescent="0.2">
      <c r="F53" s="29" t="s">
        <v>25</v>
      </c>
      <c r="G53" s="19" t="s">
        <v>24</v>
      </c>
      <c r="H53" s="21">
        <f>IF(H52=0,IF($F54-ROUNDDOWN($F54/24,0)*24&gt;8.00001,1,0),0)</f>
        <v>0</v>
      </c>
      <c r="I53" s="17">
        <f>IF(Lehrkräfte!$J$9=I50,$H53*$C$4,0)</f>
        <v>0</v>
      </c>
      <c r="J53" s="17">
        <f>IF(Lehrkräfte!$J$9=J50,$H53*$C$5,0)</f>
        <v>0</v>
      </c>
      <c r="K53" s="17">
        <f>IF(Lehrkräfte!$J$9=K50,$H53*$C$6,0)</f>
        <v>0</v>
      </c>
      <c r="L53" s="22"/>
      <c r="M53" s="17"/>
      <c r="N53" s="17"/>
    </row>
    <row r="54" spans="6:14" x14ac:dyDescent="0.2">
      <c r="F54" s="30">
        <f>(Lehrkräfte!E21+Lehrkräfte!G21-Lehrkräfte!D21-Lehrkräfte!F21)*24</f>
        <v>0</v>
      </c>
      <c r="G54" s="19" t="s">
        <v>23</v>
      </c>
      <c r="H54" s="21">
        <f>IF(H52=0,IF(H53=0,IF($F54-ROUNDDOWN($F54/24,0)*24&gt;5.00001,1,0),0),0)</f>
        <v>0</v>
      </c>
      <c r="I54" s="20">
        <f>IF(Lehrkräfte!$J$9=I50,$H54*$B$4,0)</f>
        <v>0</v>
      </c>
      <c r="J54" s="17">
        <f>IF(Lehrkräfte!$J$9=J50,$H54*$B$5,0)</f>
        <v>0</v>
      </c>
      <c r="K54" s="17">
        <f>IF(Lehrkräfte!$J$9=K50,$H54*$B$6,0)</f>
        <v>0</v>
      </c>
      <c r="L54" s="22"/>
      <c r="M54" s="17"/>
      <c r="N54" s="17"/>
    </row>
    <row r="55" spans="6:14" x14ac:dyDescent="0.2">
      <c r="F55" s="30"/>
      <c r="G55" s="19" t="s">
        <v>73</v>
      </c>
      <c r="H55" s="101">
        <f>IF(H52=0,IF(H53=0,IF(H54=0,IF(F54=5,IF($F54-ROUNDDOWN($F54/24,0)*24&lt;=5,1,0),0),0),0),"0")</f>
        <v>0</v>
      </c>
      <c r="I55" s="17">
        <f>IF(Lehrkräfte!$J$9=I50,$H55*$E$4,0)</f>
        <v>0</v>
      </c>
      <c r="J55" s="17"/>
      <c r="K55" s="17">
        <f>IF(Lehrkräfte!$J$9=K50,$H55*$E$4,0)</f>
        <v>0</v>
      </c>
      <c r="L55" s="22"/>
      <c r="M55" s="17"/>
      <c r="N55" s="17"/>
    </row>
    <row r="56" spans="6:14" x14ac:dyDescent="0.2">
      <c r="F56" s="11"/>
      <c r="G56" s="23" t="s">
        <v>28</v>
      </c>
      <c r="H56" s="24">
        <f>SUM(I56:N56)</f>
        <v>0</v>
      </c>
      <c r="I56" s="24">
        <f>IF(Lehrkräfte!$J$9=I50,SUM(I51:I55),0)</f>
        <v>0</v>
      </c>
      <c r="J56" s="24">
        <f>IF(Lehrkräfte!$J$9=J50,SUM(J51:J54),0)</f>
        <v>0</v>
      </c>
      <c r="K56" s="24">
        <f>IF(Lehrkräfte!$J$9=K50,SUM(K51:K55),0)</f>
        <v>0</v>
      </c>
      <c r="L56" s="24">
        <f>IF(Lehrkräfte!$J$9=L50,SUM(L51:L54),0)</f>
        <v>0</v>
      </c>
      <c r="M56" s="24">
        <f>IF(Lehrkräfte!$J$9=M50,SUM(M51:M54),0)</f>
        <v>0</v>
      </c>
      <c r="N56" s="24">
        <f>IF(Lehrkräfte!$J$9=N50,SUM(N51:N54),0)</f>
        <v>0</v>
      </c>
    </row>
    <row r="58" spans="6:14" x14ac:dyDescent="0.2">
      <c r="F58" s="15" t="s">
        <v>34</v>
      </c>
      <c r="G58" s="17"/>
      <c r="H58" s="18" t="s">
        <v>26</v>
      </c>
      <c r="I58" s="18" t="s">
        <v>55</v>
      </c>
      <c r="J58" s="18" t="s">
        <v>61</v>
      </c>
      <c r="K58" s="18" t="s">
        <v>63</v>
      </c>
      <c r="L58" s="18" t="s">
        <v>56</v>
      </c>
      <c r="M58" s="18" t="s">
        <v>57</v>
      </c>
      <c r="N58" s="18" t="s">
        <v>58</v>
      </c>
    </row>
    <row r="59" spans="6:14" x14ac:dyDescent="0.2">
      <c r="G59" s="19" t="s">
        <v>22</v>
      </c>
      <c r="H59" s="17">
        <f>Lehrkräfte!E22-Lehrkräfte!D22</f>
        <v>0</v>
      </c>
      <c r="I59" s="17">
        <f>ROUNDDOWN($F62/24,0)*$D$4</f>
        <v>0</v>
      </c>
      <c r="J59" s="17">
        <f>ROUNDDOWN($F62/24,0)*$D$5</f>
        <v>0</v>
      </c>
      <c r="K59" s="17">
        <f>ROUNDDOWN($F62/24,0)*$D$6</f>
        <v>0</v>
      </c>
      <c r="L59" s="20" t="str">
        <f>IF(Lehrkräfte!D22="","",($H59+1)*$D$8)</f>
        <v/>
      </c>
      <c r="M59" s="17" t="str">
        <f>IF(Lehrkräfte!D22="","",($H59+1)*$D$9)</f>
        <v/>
      </c>
      <c r="N59" s="17" t="str">
        <f>IF(Lehrkräfte!D22="","",($H59+1)*$D$10)</f>
        <v/>
      </c>
    </row>
    <row r="60" spans="6:14" x14ac:dyDescent="0.2">
      <c r="G60" s="19" t="s">
        <v>21</v>
      </c>
      <c r="H60" s="21">
        <f>IF($F62-ROUNDDOWN($F62/24,0)*24&gt;12.00001,1,0)</f>
        <v>0</v>
      </c>
      <c r="I60" s="17">
        <f>IF(Lehrkräfte!$J$9=I58,$H60*$D$4,0)</f>
        <v>0</v>
      </c>
      <c r="J60" s="17">
        <f>IF(Lehrkräfte!$J$9=J58,$H60*$D$5,0)</f>
        <v>0</v>
      </c>
      <c r="K60" s="17">
        <f>IF(Lehrkräfte!$J$9=K58,$H60*$D$6,0)</f>
        <v>0</v>
      </c>
      <c r="L60" s="22"/>
      <c r="M60" s="17"/>
      <c r="N60" s="17"/>
    </row>
    <row r="61" spans="6:14" x14ac:dyDescent="0.2">
      <c r="F61" s="29" t="s">
        <v>25</v>
      </c>
      <c r="G61" s="19" t="s">
        <v>24</v>
      </c>
      <c r="H61" s="21">
        <f>IF(H60=0,IF($F62-ROUNDDOWN($F62/24,0)*24&gt;8.00001,1,0),0)</f>
        <v>0</v>
      </c>
      <c r="I61" s="17">
        <f>IF(Lehrkräfte!$J$9=I58,$H61*$C$4,0)</f>
        <v>0</v>
      </c>
      <c r="J61" s="17">
        <f>IF(Lehrkräfte!$J$9=J58,$H61*$C$5,0)</f>
        <v>0</v>
      </c>
      <c r="K61" s="17">
        <f>IF(Lehrkräfte!$J$9=K58,$H61*$C$6,0)</f>
        <v>0</v>
      </c>
      <c r="L61" s="22"/>
      <c r="M61" s="17"/>
      <c r="N61" s="17"/>
    </row>
    <row r="62" spans="6:14" x14ac:dyDescent="0.2">
      <c r="F62" s="30">
        <f>(Lehrkräfte!E22+Lehrkräfte!G22-Lehrkräfte!D22-Lehrkräfte!F22)*24</f>
        <v>0</v>
      </c>
      <c r="G62" s="19" t="s">
        <v>23</v>
      </c>
      <c r="H62" s="21">
        <f>IF(H60=0,IF(H61=0,IF($F62-ROUNDDOWN($F62/24,0)*24&gt;5.00001,1,0),0),0)</f>
        <v>0</v>
      </c>
      <c r="I62" s="20">
        <f>IF(Lehrkräfte!$J$9=I58,$H62*$B$4,0)</f>
        <v>0</v>
      </c>
      <c r="J62" s="17">
        <f>IF(Lehrkräfte!$J$9=J58,$H62*$B$5,0)</f>
        <v>0</v>
      </c>
      <c r="K62" s="17">
        <f>IF(Lehrkräfte!$J$9=K58,$H62*$B$6,0)</f>
        <v>0</v>
      </c>
      <c r="L62" s="22"/>
      <c r="M62" s="17"/>
      <c r="N62" s="17"/>
    </row>
    <row r="63" spans="6:14" x14ac:dyDescent="0.2">
      <c r="F63" s="30"/>
      <c r="G63" s="19" t="s">
        <v>73</v>
      </c>
      <c r="H63" s="101">
        <f>IF(H60=0,IF(H61=0,IF(H62=0,IF(F62=5,IF($F62-ROUNDDOWN($F62/24,0)*24&lt;=5,1,0),0),0),0),"0")</f>
        <v>0</v>
      </c>
      <c r="I63" s="17">
        <f>IF(Lehrkräfte!$J$9=I58,$H63*$E$4,0)</f>
        <v>0</v>
      </c>
      <c r="J63" s="17"/>
      <c r="K63" s="17">
        <f>IF(Lehrkräfte!$J$9=K58,$H63*$E$4,0)</f>
        <v>0</v>
      </c>
      <c r="L63" s="22"/>
      <c r="M63" s="17"/>
      <c r="N63" s="17"/>
    </row>
    <row r="64" spans="6:14" x14ac:dyDescent="0.2">
      <c r="F64" s="11"/>
      <c r="G64" s="23" t="s">
        <v>28</v>
      </c>
      <c r="H64" s="24">
        <f>SUM(I64:N64)</f>
        <v>0</v>
      </c>
      <c r="I64" s="24">
        <f>IF(Lehrkräfte!$J$9=I58,SUM(I59:I63),0)</f>
        <v>0</v>
      </c>
      <c r="J64" s="24">
        <f>IF(Lehrkräfte!$J$9=J58,SUM(J59:J62),0)</f>
        <v>0</v>
      </c>
      <c r="K64" s="24">
        <f>IF(Lehrkräfte!$J$9=K58,SUM(K59:K63),0)</f>
        <v>0</v>
      </c>
      <c r="L64" s="24">
        <f>IF(Lehrkräfte!$J$9=L58,SUM(L59:L62),0)</f>
        <v>0</v>
      </c>
      <c r="M64" s="24">
        <f>IF(Lehrkräfte!$J$9=M58,SUM(M59:M62),0)</f>
        <v>0</v>
      </c>
      <c r="N64" s="24">
        <f>IF(Lehrkräfte!$J$9=N58,SUM(N59:N62),0)</f>
        <v>0</v>
      </c>
    </row>
    <row r="66" spans="6:14" x14ac:dyDescent="0.2">
      <c r="F66" s="15" t="s">
        <v>35</v>
      </c>
      <c r="G66" s="17"/>
      <c r="H66" s="18" t="s">
        <v>26</v>
      </c>
      <c r="I66" s="18" t="s">
        <v>55</v>
      </c>
      <c r="J66" s="18" t="s">
        <v>61</v>
      </c>
      <c r="K66" s="18" t="s">
        <v>63</v>
      </c>
      <c r="L66" s="18" t="s">
        <v>56</v>
      </c>
      <c r="M66" s="18" t="s">
        <v>57</v>
      </c>
      <c r="N66" s="18" t="s">
        <v>58</v>
      </c>
    </row>
    <row r="67" spans="6:14" x14ac:dyDescent="0.2">
      <c r="G67" s="19" t="s">
        <v>22</v>
      </c>
      <c r="H67" s="17">
        <f>Lehrkräfte!E23-Lehrkräfte!D23</f>
        <v>0</v>
      </c>
      <c r="I67" s="17">
        <f>ROUNDDOWN($F70/24,0)*$D$4</f>
        <v>0</v>
      </c>
      <c r="J67" s="17">
        <f>ROUNDDOWN($F70/24,0)*$D$5</f>
        <v>0</v>
      </c>
      <c r="K67" s="17">
        <f>ROUNDDOWN($F70/24,0)*$D$6</f>
        <v>0</v>
      </c>
      <c r="L67" s="20" t="str">
        <f>IF(Lehrkräfte!D23="","",($H67+1)*$D$8)</f>
        <v/>
      </c>
      <c r="M67" s="17" t="str">
        <f>IF(Lehrkräfte!D23="","",($H67+1)*$D$9)</f>
        <v/>
      </c>
      <c r="N67" s="17" t="str">
        <f>IF(Lehrkräfte!D23="","",($H67+1)*$D$10)</f>
        <v/>
      </c>
    </row>
    <row r="68" spans="6:14" x14ac:dyDescent="0.2">
      <c r="G68" s="19" t="s">
        <v>21</v>
      </c>
      <c r="H68" s="21">
        <f>IF($F70-ROUNDDOWN($F70/24,0)*24&gt;12.00001,1,0)</f>
        <v>0</v>
      </c>
      <c r="I68" s="17">
        <f>IF(Lehrkräfte!$J$9=I66,$H68*$D$4,0)</f>
        <v>0</v>
      </c>
      <c r="J68" s="17">
        <f>IF(Lehrkräfte!$J$9=J66,$H68*$D$5,0)</f>
        <v>0</v>
      </c>
      <c r="K68" s="17">
        <f>IF(Lehrkräfte!$J$9=K66,$H68*$D$6,0)</f>
        <v>0</v>
      </c>
      <c r="L68" s="22"/>
      <c r="M68" s="17"/>
      <c r="N68" s="17"/>
    </row>
    <row r="69" spans="6:14" x14ac:dyDescent="0.2">
      <c r="F69" s="29" t="s">
        <v>25</v>
      </c>
      <c r="G69" s="19" t="s">
        <v>24</v>
      </c>
      <c r="H69" s="21">
        <f>IF(H68=0,IF($F70-ROUNDDOWN($F70/24,0)*24&gt;8.00001,1,0),0)</f>
        <v>0</v>
      </c>
      <c r="I69" s="17">
        <f>IF(Lehrkräfte!$J$9=I66,$H69*$C$4,0)</f>
        <v>0</v>
      </c>
      <c r="J69" s="17">
        <f>IF(Lehrkräfte!$J$9=J66,$H69*$C$5,0)</f>
        <v>0</v>
      </c>
      <c r="K69" s="17">
        <f>IF(Lehrkräfte!$J$9=K66,$H69*$C$6,0)</f>
        <v>0</v>
      </c>
      <c r="L69" s="22"/>
      <c r="M69" s="17"/>
      <c r="N69" s="17"/>
    </row>
    <row r="70" spans="6:14" x14ac:dyDescent="0.2">
      <c r="F70" s="30">
        <f>(Lehrkräfte!E23+Lehrkräfte!G23-Lehrkräfte!D23-Lehrkräfte!F23)*24</f>
        <v>0</v>
      </c>
      <c r="G70" s="19" t="s">
        <v>23</v>
      </c>
      <c r="H70" s="21">
        <f>IF(H68=0,IF(H69=0,IF($F70-ROUNDDOWN($F70/24,0)*24&gt;5.00001,1,0),0),0)</f>
        <v>0</v>
      </c>
      <c r="I70" s="20">
        <f>IF(Lehrkräfte!$J$9=I66,$H70*$B$4,0)</f>
        <v>0</v>
      </c>
      <c r="J70" s="17">
        <f>IF(Lehrkräfte!$J$9=J66,$H70*$B$5,0)</f>
        <v>0</v>
      </c>
      <c r="K70" s="17">
        <f>IF(Lehrkräfte!$J$9=K66,$H70*$B$6,0)</f>
        <v>0</v>
      </c>
      <c r="L70" s="22"/>
      <c r="M70" s="17"/>
      <c r="N70" s="17"/>
    </row>
    <row r="71" spans="6:14" x14ac:dyDescent="0.2">
      <c r="F71" s="30"/>
      <c r="G71" s="19" t="s">
        <v>73</v>
      </c>
      <c r="H71" s="101">
        <f>IF(H68=0,IF(H69=0,IF(H70=0,IF(F70=5,IF($F70-ROUNDDOWN($F70/24,0)*24&lt;=5,1,0),0),0),0),"0")</f>
        <v>0</v>
      </c>
      <c r="I71" s="17">
        <f>IF(Lehrkräfte!$J$9=I66,$H71*$E$4,0)</f>
        <v>0</v>
      </c>
      <c r="J71" s="17"/>
      <c r="K71" s="17">
        <f>IF(Lehrkräfte!$J$9=K66,$H71*$E$4,0)</f>
        <v>0</v>
      </c>
      <c r="L71" s="22"/>
      <c r="M71" s="17"/>
      <c r="N71" s="17"/>
    </row>
    <row r="72" spans="6:14" x14ac:dyDescent="0.2">
      <c r="F72" s="11"/>
      <c r="G72" s="23" t="s">
        <v>28</v>
      </c>
      <c r="H72" s="24">
        <f>SUM(I72:N72)</f>
        <v>0</v>
      </c>
      <c r="I72" s="24">
        <f>IF(Lehrkräfte!$J$9=I66,SUM(I67:I71),0)</f>
        <v>0</v>
      </c>
      <c r="J72" s="24">
        <f>IF(Lehrkräfte!$J$9=J66,SUM(J67:J70),0)</f>
        <v>0</v>
      </c>
      <c r="K72" s="24">
        <f>IF(Lehrkräfte!$J$9=K66,SUM(K67:K71),0)</f>
        <v>0</v>
      </c>
      <c r="L72" s="24">
        <f>IF(Lehrkräfte!$J$9=L66,SUM(L67:L70),0)</f>
        <v>0</v>
      </c>
      <c r="M72" s="24">
        <f>IF(Lehrkräfte!$J$9=M66,SUM(M67:M70),0)</f>
        <v>0</v>
      </c>
      <c r="N72" s="24">
        <f>IF(Lehrkräfte!$J$9=N66,SUM(N67:N70),0)</f>
        <v>0</v>
      </c>
    </row>
    <row r="74" spans="6:14" x14ac:dyDescent="0.2">
      <c r="F74" s="15" t="s">
        <v>36</v>
      </c>
      <c r="G74" s="17"/>
      <c r="H74" s="18" t="s">
        <v>26</v>
      </c>
      <c r="I74" s="18" t="s">
        <v>55</v>
      </c>
      <c r="J74" s="18" t="s">
        <v>61</v>
      </c>
      <c r="K74" s="18" t="s">
        <v>63</v>
      </c>
      <c r="L74" s="18" t="s">
        <v>56</v>
      </c>
      <c r="M74" s="18" t="s">
        <v>57</v>
      </c>
      <c r="N74" s="18" t="s">
        <v>58</v>
      </c>
    </row>
    <row r="75" spans="6:14" x14ac:dyDescent="0.2">
      <c r="G75" s="19" t="s">
        <v>22</v>
      </c>
      <c r="H75" s="17">
        <f>Lehrkräfte!E24-Lehrkräfte!D24</f>
        <v>0</v>
      </c>
      <c r="I75" s="17">
        <f>ROUNDDOWN($F78/24,0)*$D$4</f>
        <v>0</v>
      </c>
      <c r="J75" s="17">
        <f>ROUNDDOWN($F78/24,0)*$D$5</f>
        <v>0</v>
      </c>
      <c r="K75" s="17">
        <f>ROUNDDOWN($F78/24,0)*$D$6</f>
        <v>0</v>
      </c>
      <c r="L75" s="20" t="str">
        <f>IF(Lehrkräfte!D24="","",($H75+1)*$D$8)</f>
        <v/>
      </c>
      <c r="M75" s="17" t="str">
        <f>IF(Lehrkräfte!D24="","",($H75+1)*$D$9)</f>
        <v/>
      </c>
      <c r="N75" s="17" t="str">
        <f>IF(Lehrkräfte!D24="","",($H75+1)*$D$10)</f>
        <v/>
      </c>
    </row>
    <row r="76" spans="6:14" x14ac:dyDescent="0.2">
      <c r="G76" s="19" t="s">
        <v>21</v>
      </c>
      <c r="H76" s="21">
        <f>IF($F78-ROUNDDOWN($F78/24,0)*24&gt;12.00001,1,0)</f>
        <v>0</v>
      </c>
      <c r="I76" s="17">
        <f>IF(Lehrkräfte!$J$9=I74,$H76*$D$4,0)</f>
        <v>0</v>
      </c>
      <c r="J76" s="17">
        <f>IF(Lehrkräfte!$J$9=J74,$H76*$D$5,0)</f>
        <v>0</v>
      </c>
      <c r="K76" s="17">
        <f>IF(Lehrkräfte!$J$9=K74,$H76*$D$6,0)</f>
        <v>0</v>
      </c>
      <c r="L76" s="22"/>
      <c r="M76" s="17"/>
      <c r="N76" s="17"/>
    </row>
    <row r="77" spans="6:14" x14ac:dyDescent="0.2">
      <c r="F77" s="29" t="s">
        <v>25</v>
      </c>
      <c r="G77" s="19" t="s">
        <v>24</v>
      </c>
      <c r="H77" s="21">
        <f>IF(H76=0,IF($F78-ROUNDDOWN($F78/24,0)*24&gt;8.00001,1,0),0)</f>
        <v>0</v>
      </c>
      <c r="I77" s="17">
        <f>IF(Lehrkräfte!$J$9=I74,$H77*$C$4,0)</f>
        <v>0</v>
      </c>
      <c r="J77" s="17">
        <f>IF(Lehrkräfte!$J$9=J74,$H77*$C$5,0)</f>
        <v>0</v>
      </c>
      <c r="K77" s="17">
        <f>IF(Lehrkräfte!$J$9=K74,$H77*$C$6,0)</f>
        <v>0</v>
      </c>
      <c r="L77" s="22"/>
      <c r="M77" s="17"/>
      <c r="N77" s="17"/>
    </row>
    <row r="78" spans="6:14" x14ac:dyDescent="0.2">
      <c r="F78" s="30">
        <f>(Lehrkräfte!E24+Lehrkräfte!G24-Lehrkräfte!D24-Lehrkräfte!F24)*24</f>
        <v>0</v>
      </c>
      <c r="G78" s="19" t="s">
        <v>23</v>
      </c>
      <c r="H78" s="21">
        <f>IF(H76=0,IF(H77=0,IF($F78-ROUNDDOWN($F78/24,0)*24&gt;5.00001,1,0),0),0)</f>
        <v>0</v>
      </c>
      <c r="I78" s="20">
        <f>IF(Lehrkräfte!$J$9=I74,$H78*$B$4,0)</f>
        <v>0</v>
      </c>
      <c r="J78" s="17">
        <f>IF(Lehrkräfte!$J$9=J74,$H78*$B$5,0)</f>
        <v>0</v>
      </c>
      <c r="K78" s="17">
        <f>IF(Lehrkräfte!$J$9=K74,$H78*$B$6,0)</f>
        <v>0</v>
      </c>
      <c r="L78" s="22"/>
      <c r="M78" s="17"/>
      <c r="N78" s="17"/>
    </row>
    <row r="79" spans="6:14" x14ac:dyDescent="0.2">
      <c r="F79" s="30"/>
      <c r="G79" s="19" t="s">
        <v>73</v>
      </c>
      <c r="H79" s="101">
        <f>IF(H76=0,IF(H77=0,IF(H78=0,IF(F78=5,IF($F78-ROUNDDOWN($F78/24,0)*24&lt;=5,1,0),0),0),0),"0")</f>
        <v>0</v>
      </c>
      <c r="I79" s="17">
        <f>IF(Lehrkräfte!$J$9=I74,$H79*$E$4,0)</f>
        <v>0</v>
      </c>
      <c r="J79" s="17"/>
      <c r="K79" s="17">
        <f>IF(Lehrkräfte!$J$9=K74,$H79*$E$4,0)</f>
        <v>0</v>
      </c>
      <c r="L79" s="22"/>
      <c r="M79" s="17"/>
      <c r="N79" s="17"/>
    </row>
    <row r="80" spans="6:14" x14ac:dyDescent="0.2">
      <c r="F80" s="11"/>
      <c r="G80" s="23" t="s">
        <v>28</v>
      </c>
      <c r="H80" s="24">
        <f>SUM(I80:N80)</f>
        <v>0</v>
      </c>
      <c r="I80" s="24">
        <f>IF(Lehrkräfte!$J$9=I74,SUM(I75:I79),0)</f>
        <v>0</v>
      </c>
      <c r="J80" s="24">
        <f>IF(Lehrkräfte!$J$9=J74,SUM(J75:J78),0)</f>
        <v>0</v>
      </c>
      <c r="K80" s="24">
        <f>IF(Lehrkräfte!$J$9=K74,SUM(K75:K79),0)</f>
        <v>0</v>
      </c>
      <c r="L80" s="24">
        <f>IF(Lehrkräfte!$J$9=L74,SUM(L75:L78),0)</f>
        <v>0</v>
      </c>
      <c r="M80" s="24">
        <f>IF(Lehrkräfte!$J$9=M74,SUM(M75:M78),0)</f>
        <v>0</v>
      </c>
      <c r="N80" s="24">
        <f>IF(Lehrkräfte!$J$9=N74,SUM(N75:N78),0)</f>
        <v>0</v>
      </c>
    </row>
  </sheetData>
  <sheetProtection algorithmName="SHA-512" hashValue="yqomppQkUX6SuaxEMuSrO6MZW3IF+XA5ton2NVAXFUFDSIySctPNZF8PsK3nLn0ChA7ynYLD+bSE+BCuUT5tlQ==" saltValue="MbsCfNiPrqPf1WEG1W1cWw==" spinCount="100000" sheet="1" objects="1" scenarios="1"/>
  <phoneticPr fontId="2" type="noConversion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417E34D-E37B-4A9C-A165-04D6CD4255A5}">
            <xm:f>AND($F$14&lt;24,OR(Lehrkräfte!$J$9="D",Lehrkräfte!$J$9="E",Lehrkräfte!$J$9="C"))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3" id="{6C60858A-9C7A-4483-A536-3385E07DDEE2}">
            <xm:f>AND($F$14&gt;24.001,OR(Lehrkräfte!$J$9="F",Lehrkräfte!$J$9="B",Lehrkräfte!$J$9="K"))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F10</xm:sqref>
        </x14:conditionalFormatting>
        <x14:conditionalFormatting xmlns:xm="http://schemas.microsoft.com/office/excel/2006/main">
          <x14:cfRule type="expression" priority="2" id="{BDA4FC1A-D873-4F56-B232-235F33E433B4}">
            <xm:f>AND($F$22&lt;24,OR(Lehrkräfte!$J$9="D",Lehrkräfte!$J$9="E",Lehrkräfte!$J$9="C"))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4" id="{A95E91B2-ED38-4276-8FA7-E67897DAD6CB}">
            <xm:f>AND($F$22&gt;24.001,OR(Lehrkräfte!$J$9="F",Lehrkräfte!$J$9="B",Lehrkräfte!$J$9="K"))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3" id="{68E63963-4B4F-4B89-971D-653B52B95177}">
            <xm:f>AND($F$30&lt;24,OR(Lehrkräfte!$J$9="D",Lehrkräfte!$J$9="E",Lehrkräfte!$J$9="C"))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5" id="{30C8735D-F537-4934-8934-8DEF1B398BBB}">
            <xm:f>AND($F$30&gt;24.001,OR(Lehrkräfte!$J$9="F",Lehrkräfte!$J$9="B",Lehrkräfte!$J$9="K"))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expression" priority="4" id="{7347F473-3313-446C-A645-19317C716483}">
            <xm:f>AND($F$38&lt;24,OR(Lehrkräfte!$J$9="D",Lehrkräfte!$J$9="E",Lehrkräfte!$J$9="C"))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6" id="{421434C3-F084-4535-B2E2-838BD82E80FB}">
            <xm:f>AND($F$38&gt;24.001,OR(Lehrkräfte!$J$9="F",Lehrkräfte!$J$9="B",Lehrkräfte!$J$9="K"))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F34</xm:sqref>
        </x14:conditionalFormatting>
        <x14:conditionalFormatting xmlns:xm="http://schemas.microsoft.com/office/excel/2006/main">
          <x14:cfRule type="expression" priority="5" id="{AC647593-1AC0-4B7C-AD31-36CF3F4760C4}">
            <xm:f>AND($F$46&lt;24,OR(Lehrkräfte!$J$9="D",Lehrkräfte!$J$9="E",Lehrkräfte!$J$9="C"))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7" id="{7387E228-4EAB-4638-8824-8348859192D2}">
            <xm:f>AND($F$46&gt;24.001,OR(Lehrkräfte!$J$9="F",Lehrkräfte!$J$9="B",Lehrkräfte!$J$9="K"))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F42</xm:sqref>
        </x14:conditionalFormatting>
        <x14:conditionalFormatting xmlns:xm="http://schemas.microsoft.com/office/excel/2006/main">
          <x14:cfRule type="expression" priority="6" id="{A73E12BD-3BB4-447F-810E-DC10CAAD7724}">
            <xm:f>AND($F$54&lt;24,OR(Lehrkräfte!$J$9="D",Lehrkräfte!$J$9="E",Lehrkräfte!$J$9="C"))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8" id="{CEAB12DA-068A-495E-8494-19FCBBF10932}">
            <xm:f>AND($F$54&gt;24.001,OR(Lehrkräfte!$J$9="F",Lehrkräfte!$J$9="B",Lehrkräfte!$J$9="K"))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F50</xm:sqref>
        </x14:conditionalFormatting>
        <x14:conditionalFormatting xmlns:xm="http://schemas.microsoft.com/office/excel/2006/main">
          <x14:cfRule type="expression" priority="7" id="{F192B64D-E4B4-42B0-8DBE-C7618D699CB9}">
            <xm:f>AND($F$62&lt;24,OR(Lehrkräfte!$J$9="D",Lehrkräfte!$J$9="E",Lehrkräfte!$J$9="C"))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2" id="{A1DCC9E9-F377-446E-A05B-3B63D46AEBD3}">
            <xm:f>AND($F$62&gt;24.001,OR(Lehrkräfte!$J$9="F",Lehrkräfte!$J$9="B",Lehrkräfte!$J$9="K"))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8" id="{DB47B661-D7CD-4F8A-9632-8D838083B510}">
            <xm:f>AND($F$70&lt;24,OR(Lehrkräfte!$J$9="D",Lehrkräfte!$J$9="E",Lehrkräfte!$J$9="C"))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1" id="{5F263FAA-CB1F-4C3D-A63E-9D705F50EFBD}">
            <xm:f>AND($F$70&gt;24.001,OR(Lehrkräfte!$J$9="F",Lehrkräfte!$J$9="B",Lehrkräfte!$J$9="K"))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F66</xm:sqref>
        </x14:conditionalFormatting>
        <x14:conditionalFormatting xmlns:xm="http://schemas.microsoft.com/office/excel/2006/main">
          <x14:cfRule type="expression" priority="9" id="{5B02894A-DF4B-460D-99EF-C4C5ABFB3782}">
            <xm:f>AND($F$78&lt;24,OR(Lehrkräfte!$J$9="D",Lehrkräfte!$J$9="E",Lehrkräfte!$J$9="C"))</xm:f>
            <x14:dxf>
              <font>
                <color theme="0"/>
              </font>
              <fill>
                <patternFill>
                  <bgColor rgb="FF7030A0"/>
                </patternFill>
              </fill>
            </x14:dxf>
          </x14:cfRule>
          <x14:cfRule type="expression" priority="10" id="{AD8078CC-D900-4296-A7D0-1DF13522A455}">
            <xm:f>AND($F$78&gt;24.001,OR(Lehrkräfte!$J$9="F",Lehrkräfte!$J$9="B",Lehrkräfte!$J$9="K"))</xm:f>
            <x14:dxf>
              <font>
                <color theme="0"/>
              </font>
              <fill>
                <patternFill>
                  <bgColor rgb="FFC00000"/>
                </patternFill>
              </fill>
            </x14:dxf>
          </x14:cfRule>
          <xm:sqref>F74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Lehrkräfte</vt:lpstr>
      <vt:lpstr>Berechnungsblatt LK</vt:lpstr>
      <vt:lpstr>Lehrkräfte!Druckbereich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Sternath Andreas</cp:lastModifiedBy>
  <cp:lastPrinted>2025-08-19T06:23:09Z</cp:lastPrinted>
  <dcterms:created xsi:type="dcterms:W3CDTF">1996-10-17T05:27:31Z</dcterms:created>
  <dcterms:modified xsi:type="dcterms:W3CDTF">2025-08-29T13:27:38Z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COO.1000.8802.34.1144172</vt:lpwstr>
  </property>
  <property fmtid="{D5CDD505-2E9C-101B-9397-08002B2CF9AE}" pid="3" name="FSC#COOELAK@1.1001:Subject">
    <vt:lpwstr>Abrechnung von Schulveranstaltungen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Herr Ing. Kampmann</vt:lpwstr>
  </property>
  <property fmtid="{D5CDD505-2E9C-101B-9397-08002B2CF9AE}" pid="10" name="FSC#COOELAK@1.1001:OwnerExtension">
    <vt:lpwstr>13409</vt:lpwstr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F1-BU-AH-MPBO (F1 Buchhaltungsabt. Automation Haushaltswesen MPBO)</vt:lpwstr>
  </property>
  <property fmtid="{D5CDD505-2E9C-101B-9397-08002B2CF9AE}" pid="17" name="FSC#COOELAK@1.1001:CreatedAt">
    <vt:lpwstr>21.03.2011</vt:lpwstr>
  </property>
  <property fmtid="{D5CDD505-2E9C-101B-9397-08002B2CF9AE}" pid="18" name="FSC#COOELAK@1.1001:OU">
    <vt:lpwstr>F1-BU-LB (F1 Buchhaltungsabt. Lehrerbesoldung)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*COO.1000.8802.34.1144172*</vt:lpwstr>
  </property>
  <property fmtid="{D5CDD505-2E9C-101B-9397-08002B2CF9AE}" pid="21" name="FSC#COOELAK@1.1001:RefBarCode">
    <vt:lpwstr/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  <property fmtid="{D5CDD505-2E9C-101B-9397-08002B2CF9AE}" pid="36" name="FSC#ELAKGOV@1.1001:PersonalSubjGender">
    <vt:lpwstr/>
  </property>
  <property fmtid="{D5CDD505-2E9C-101B-9397-08002B2CF9AE}" pid="37" name="FSC#ELAKGOV@1.1001:PersonalSubjFirstName">
    <vt:lpwstr/>
  </property>
  <property fmtid="{D5CDD505-2E9C-101B-9397-08002B2CF9AE}" pid="38" name="FSC#ELAKGOV@1.1001:PersonalSubjSurName">
    <vt:lpwstr/>
  </property>
  <property fmtid="{D5CDD505-2E9C-101B-9397-08002B2CF9AE}" pid="39" name="FSC#ELAKGOV@1.1001:PersonalSubjSalutation">
    <vt:lpwstr/>
  </property>
  <property fmtid="{D5CDD505-2E9C-101B-9397-08002B2CF9AE}" pid="40" name="FSC#ELAKGOV@1.1001:PersonalSubjAddress">
    <vt:lpwstr/>
  </property>
  <property fmtid="{D5CDD505-2E9C-101B-9397-08002B2CF9AE}" pid="41" name="FSC#COOELAK@1.1001:CurrentUserRolePos">
    <vt:lpwstr>Bearbeitung</vt:lpwstr>
  </property>
  <property fmtid="{D5CDD505-2E9C-101B-9397-08002B2CF9AE}" pid="42" name="FSC#COOELAK@1.1001:CurrentUserEmail">
    <vt:lpwstr>martina.scheickl@noel.gv.at</vt:lpwstr>
  </property>
  <property fmtid="{D5CDD505-2E9C-101B-9397-08002B2CF9AE}" pid="43" name="FSC#NOELLAKISFORMSPROP@1000.8803:xmldata3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0">
    <vt:lpwstr>kein Rechtsgeschäft</vt:lpwstr>
  </property>
  <property fmtid="{D5CDD505-2E9C-101B-9397-08002B2CF9AE}" pid="46" name="FSC#NOELLAKISFORMSPROP@1000.8803:xmldata101">
    <vt:lpwstr>kein Datum</vt:lpwstr>
  </property>
  <property fmtid="{D5CDD505-2E9C-101B-9397-08002B2CF9AE}" pid="47" name="FSC#NOELLAKISFORMSPROP@1000.8803:xmldata102">
    <vt:lpwstr>Keine Aktenzahl des Rechtsgeschäfts erfasst</vt:lpwstr>
  </property>
  <property fmtid="{D5CDD505-2E9C-101B-9397-08002B2CF9AE}" pid="48" name="FSC#NOELLAKISFORMSPROP@1000.8803:xmldata20">
    <vt:lpwstr>TEXT: LEER (!)</vt:lpwstr>
  </property>
  <property fmtid="{D5CDD505-2E9C-101B-9397-08002B2CF9AE}" pid="49" name="FSC#NOELLAKISFORMSPROP@1000.8803:xmldata103">
    <vt:lpwstr>Kein Zuschlag - Gericht erfasst</vt:lpwstr>
  </property>
  <property fmtid="{D5CDD505-2E9C-101B-9397-08002B2CF9AE}" pid="50" name="FSC#NOELLAKISFORMSPROP@1000.8803:xmldata104">
    <vt:lpwstr>Kein Zuschlag - Datum erfasst</vt:lpwstr>
  </property>
  <property fmtid="{D5CDD505-2E9C-101B-9397-08002B2CF9AE}" pid="51" name="FSC#NOELLAKISFORMSPROP@1000.8803:xmldata105">
    <vt:lpwstr>Kein Zuschlag - Zahl erfasst</vt:lpwstr>
  </property>
  <property fmtid="{D5CDD505-2E9C-101B-9397-08002B2CF9AE}" pid="52" name="FSC#NOELLAKISFORMSPROP@1000.8803:xmldata30">
    <vt:lpwstr>Kein Vertreter erfasst</vt:lpwstr>
  </property>
  <property fmtid="{D5CDD505-2E9C-101B-9397-08002B2CF9AE}" pid="53" name="FSC#NOELLAKISFORMSPROP@1000.8803:xmldataVertrEnt">
    <vt:lpwstr>Kein Vertreter erfasst</vt:lpwstr>
  </property>
  <property fmtid="{D5CDD505-2E9C-101B-9397-08002B2CF9AE}" pid="54" name="FSC#NOELLAKISFORMSPROP@1000.8803:xmldataGrundstEnt">
    <vt:lpwstr>TEXT: LEER (!)</vt:lpwstr>
  </property>
  <property fmtid="{D5CDD505-2E9C-101B-9397-08002B2CF9AE}" pid="55" name="FSC#NOELLAKISFORMSPROP@1000.8803:xmldataGVAVerk">
    <vt:lpwstr>TEXT: LEER (!)</vt:lpwstr>
  </property>
  <property fmtid="{D5CDD505-2E9C-101B-9397-08002B2CF9AE}" pid="56" name="FSC#NOELLAKISFORMSPROP@1000.8803:xmldataGVAKaeufer">
    <vt:lpwstr>TEXT: LEER (!)</vt:lpwstr>
  </property>
  <property fmtid="{D5CDD505-2E9C-101B-9397-08002B2CF9AE}" pid="57" name="FSC#NOELLAKISFORMSPROP@1000.8803:xmldataGVARechtsgesch">
    <vt:lpwstr>kein Rechtsgeschäft</vt:lpwstr>
  </property>
  <property fmtid="{D5CDD505-2E9C-101B-9397-08002B2CF9AE}" pid="58" name="FSC#NOELLAKISFORMSPROP@1000.8803:xmldataGVA_RG_dat">
    <vt:lpwstr>kein Datum</vt:lpwstr>
  </property>
  <property fmtid="{D5CDD505-2E9C-101B-9397-08002B2CF9AE}" pid="59" name="FSC#NOELLAKISFORMSPROP@1000.8803:xmldata_RG_Zahl_GVA">
    <vt:lpwstr>Keine Aktenzahl des Rechtsgeschäfts erfasst</vt:lpwstr>
  </property>
  <property fmtid="{D5CDD505-2E9C-101B-9397-08002B2CF9AE}" pid="60" name="FSC#NOELLAKISFORMSPROP@1000.8803:xmldata_grundstueck_GVA">
    <vt:lpwstr>TEXT: LEER (!)</vt:lpwstr>
  </property>
  <property fmtid="{D5CDD505-2E9C-101B-9397-08002B2CF9AE}" pid="61" name="FSC#NOELLAKISFORMSPROP@1000.8803:xmldataZuschlagGVA">
    <vt:lpwstr>Kein Zuschlag - Gericht erfasst</vt:lpwstr>
  </property>
  <property fmtid="{D5CDD505-2E9C-101B-9397-08002B2CF9AE}" pid="62" name="FSC#NOELLAKISFORMSPROP@1000.8803:xmldata_ZuDat_GVA">
    <vt:lpwstr>Kein Zuschlag - Datum erfasst</vt:lpwstr>
  </property>
  <property fmtid="{D5CDD505-2E9C-101B-9397-08002B2CF9AE}" pid="63" name="FSC#NOELLAKISFORMSPROP@1000.8803:xmldata_ZuZahl_GVA">
    <vt:lpwstr>Kein Zuschlag - Zahl erfasst</vt:lpwstr>
  </property>
  <property fmtid="{D5CDD505-2E9C-101B-9397-08002B2CF9AE}" pid="64" name="FSC#NOELLAKISFORMSPROP@1000.8803:xmldata_Vertreter_GVA">
    <vt:lpwstr>Kein Vertreter erfasst</vt:lpwstr>
  </property>
  <property fmtid="{D5CDD505-2E9C-101B-9397-08002B2CF9AE}" pid="65" name="FSC#ATSTATECFG@1.1001:Office">
    <vt:lpwstr/>
  </property>
  <property fmtid="{D5CDD505-2E9C-101B-9397-08002B2CF9AE}" pid="66" name="FSC#ATSTATECFG@1.1001:Agent">
    <vt:lpwstr/>
  </property>
  <property fmtid="{D5CDD505-2E9C-101B-9397-08002B2CF9AE}" pid="67" name="FSC#ATSTATECFG@1.1001:AgentPhone">
    <vt:lpwstr/>
  </property>
  <property fmtid="{D5CDD505-2E9C-101B-9397-08002B2CF9AE}" pid="68" name="FSC#ATSTATECFG@1.1001:DepartmentFax">
    <vt:lpwstr/>
  </property>
  <property fmtid="{D5CDD505-2E9C-101B-9397-08002B2CF9AE}" pid="69" name="FSC#ATSTATECFG@1.1001:DepartmentEMail">
    <vt:lpwstr/>
  </property>
  <property fmtid="{D5CDD505-2E9C-101B-9397-08002B2CF9AE}" pid="70" name="FSC#ATSTATECFG@1.1001:SubfileDate">
    <vt:lpwstr/>
  </property>
  <property fmtid="{D5CDD505-2E9C-101B-9397-08002B2CF9AE}" pid="71" name="FSC#ATSTATECFG@1.1001:SubfileSubject">
    <vt:lpwstr/>
  </property>
  <property fmtid="{D5CDD505-2E9C-101B-9397-08002B2CF9AE}" pid="72" name="FSC#ATSTATECFG@1.1001:DepartmentZipCode">
    <vt:lpwstr/>
  </property>
  <property fmtid="{D5CDD505-2E9C-101B-9397-08002B2CF9AE}" pid="73" name="FSC#ATSTATECFG@1.1001:DepartmentCountry">
    <vt:lpwstr/>
  </property>
  <property fmtid="{D5CDD505-2E9C-101B-9397-08002B2CF9AE}" pid="74" name="FSC#ATSTATECFG@1.1001:DepartmentCity">
    <vt:lpwstr/>
  </property>
  <property fmtid="{D5CDD505-2E9C-101B-9397-08002B2CF9AE}" pid="75" name="FSC#ATSTATECFG@1.1001:DepartmentStreet">
    <vt:lpwstr/>
  </property>
  <property fmtid="{D5CDD505-2E9C-101B-9397-08002B2CF9AE}" pid="76" name="FSC#ATSTATECFG@1.1001:DepartmentDVR">
    <vt:lpwstr/>
  </property>
  <property fmtid="{D5CDD505-2E9C-101B-9397-08002B2CF9AE}" pid="77" name="FSC#ATSTATECFG@1.1001:DepartmentUID">
    <vt:lpwstr/>
  </property>
  <property fmtid="{D5CDD505-2E9C-101B-9397-08002B2CF9AE}" pid="78" name="FSC#ATSTATECFG@1.1001:SubfileReference">
    <vt:lpwstr/>
  </property>
  <property fmtid="{D5CDD505-2E9C-101B-9397-08002B2CF9AE}" pid="79" name="FSC#ATSTATECFG@1.1001:Clause">
    <vt:lpwstr/>
  </property>
  <property fmtid="{D5CDD505-2E9C-101B-9397-08002B2CF9AE}" pid="80" name="FSC#ATSTATECFG@1.1001:ExternalFile">
    <vt:lpwstr/>
  </property>
  <property fmtid="{D5CDD505-2E9C-101B-9397-08002B2CF9AE}" pid="81" name="FSC#ATSTATECFG@1.1001:ApprovedSignature">
    <vt:lpwstr/>
  </property>
  <property fmtid="{D5CDD505-2E9C-101B-9397-08002B2CF9AE}" pid="82" name="FSC#FSCLAKIS@15.1000:Abgeschlossen">
    <vt:lpwstr>Nein</vt:lpwstr>
  </property>
  <property fmtid="{D5CDD505-2E9C-101B-9397-08002B2CF9AE}" pid="83" name="FSC#FSCLAKIS@15.1000:Abgezeichnet_am">
    <vt:lpwstr/>
  </property>
  <property fmtid="{D5CDD505-2E9C-101B-9397-08002B2CF9AE}" pid="84" name="FSC#FSCLAKIS@15.1000:Abgezeichnet_von">
    <vt:lpwstr/>
  </property>
  <property fmtid="{D5CDD505-2E9C-101B-9397-08002B2CF9AE}" pid="85" name="FSC#FSCLAKIS@15.1000:Abgezeichnet2_am">
    <vt:lpwstr/>
  </property>
  <property fmtid="{D5CDD505-2E9C-101B-9397-08002B2CF9AE}" pid="86" name="FSC#FSCLAKIS@15.1000:Abgezeichnet2_von">
    <vt:lpwstr/>
  </property>
  <property fmtid="{D5CDD505-2E9C-101B-9397-08002B2CF9AE}" pid="87" name="FSC#FSCLAKIS@15.1000:Abschriftsklausel">
    <vt:lpwstr/>
  </property>
  <property fmtid="{D5CDD505-2E9C-101B-9397-08002B2CF9AE}" pid="88" name="FSC#FSCLAKIS@15.1000:AktBetreff">
    <vt:lpwstr/>
  </property>
  <property fmtid="{D5CDD505-2E9C-101B-9397-08002B2CF9AE}" pid="89" name="FSC#FSCLAKIS@15.1000:Bearbeiter_Tit_NN">
    <vt:lpwstr/>
  </property>
  <property fmtid="{D5CDD505-2E9C-101B-9397-08002B2CF9AE}" pid="90" name="FSC#FSCLAKIS@15.1000:Bearbeiter_Tit_VN_NN">
    <vt:lpwstr/>
  </property>
  <property fmtid="{D5CDD505-2E9C-101B-9397-08002B2CF9AE}" pid="91" name="FSC#FSCLAKIS@15.1000:Beilagen">
    <vt:lpwstr/>
  </property>
  <property fmtid="{D5CDD505-2E9C-101B-9397-08002B2CF9AE}" pid="92" name="FSC#FSCLAKIS@15.1000:Betreff">
    <vt:lpwstr/>
  </property>
  <property fmtid="{D5CDD505-2E9C-101B-9397-08002B2CF9AE}" pid="93" name="FSC#FSCLAKIS@15.1000:Bezug">
    <vt:lpwstr/>
  </property>
  <property fmtid="{D5CDD505-2E9C-101B-9397-08002B2CF9AE}" pid="94" name="FSC#FSCLAKIS@15.1000:DW_Bearbeiter">
    <vt:lpwstr/>
  </property>
  <property fmtid="{D5CDD505-2E9C-101B-9397-08002B2CF9AE}" pid="95" name="FSC#FSCLAKIS@15.1000:DW_Eigentuemer_Zuschrift">
    <vt:lpwstr/>
  </property>
  <property fmtid="{D5CDD505-2E9C-101B-9397-08002B2CF9AE}" pid="96" name="FSC#FSCLAKIS@15.1000:Eigentuemer_Zuschrift_Tit_VN_NN">
    <vt:lpwstr/>
  </property>
  <property fmtid="{D5CDD505-2E9C-101B-9397-08002B2CF9AE}" pid="97" name="FSC#FSCLAKIS@15.1000:Erzeugt_am">
    <vt:lpwstr>21.03.2011</vt:lpwstr>
  </property>
  <property fmtid="{D5CDD505-2E9C-101B-9397-08002B2CF9AE}" pid="98" name="FSC#FSCLAKIS@15.1000:Fertigungsklausel">
    <vt:lpwstr/>
  </property>
  <property fmtid="{D5CDD505-2E9C-101B-9397-08002B2CF9AE}" pid="99" name="FSC#FSCLAKIS@15.1000:Fertigungsklausel2">
    <vt:lpwstr/>
  </property>
  <property fmtid="{D5CDD505-2E9C-101B-9397-08002B2CF9AE}" pid="100" name="FSC#FSCLAKIS@15.1000:Kennzeichen">
    <vt:lpwstr/>
  </property>
  <property fmtid="{D5CDD505-2E9C-101B-9397-08002B2CF9AE}" pid="101" name="FSC#FSCLAKIS@15.1000:Objektname">
    <vt:lpwstr>Abrechnung von Schulveranstaltungen</vt:lpwstr>
  </property>
  <property fmtid="{D5CDD505-2E9C-101B-9397-08002B2CF9AE}" pid="102" name="FSC#FSCLAKIS@15.1000:RsabAbsender">
    <vt:lpwstr>Amt der NÖ Landesregierung_x000d_
Abteilung Finanzen - Buchhaltung_x000d_
Landhausplatz 1_x000d_
3109 St. Pölten</vt:lpwstr>
  </property>
  <property fmtid="{D5CDD505-2E9C-101B-9397-08002B2CF9AE}" pid="103" name="FSC#FSCLAKIS@15.1000:Text_nach_Fertigung">
    <vt:lpwstr/>
  </property>
  <property fmtid="{D5CDD505-2E9C-101B-9397-08002B2CF9AE}" pid="104" name="FSC#FSCLAKIS@15.1000:Unterschrieben_am">
    <vt:lpwstr/>
  </property>
  <property fmtid="{D5CDD505-2E9C-101B-9397-08002B2CF9AE}" pid="105" name="FSC#FSCLAKIS@15.1000:Unterschrieben_von">
    <vt:lpwstr/>
  </property>
  <property fmtid="{D5CDD505-2E9C-101B-9397-08002B2CF9AE}" pid="106" name="FSC#FSCLAKIS@15.1000:Unterschrieben2_am">
    <vt:lpwstr/>
  </property>
  <property fmtid="{D5CDD505-2E9C-101B-9397-08002B2CF9AE}" pid="107" name="FSC#FSCLAKIS@15.1000:Unterschrieben2_von">
    <vt:lpwstr/>
  </property>
  <property fmtid="{D5CDD505-2E9C-101B-9397-08002B2CF9AE}" pid="108" name="FSC#FSCLAKIS@15.1000:Unterschrieben_von_Tit_VN_NN_gsp">
    <vt:lpwstr/>
  </property>
  <property fmtid="{D5CDD505-2E9C-101B-9397-08002B2CF9AE}" pid="109" name="FSC#FSCLAKIS@15.1000:Unterschrieben_von_Tit_VN_NN_ng">
    <vt:lpwstr/>
  </property>
  <property fmtid="{D5CDD505-2E9C-101B-9397-08002B2CF9AE}" pid="110" name="FSC#FSCLAKIS@15.1000:Gesperrt_Bearbeiter">
    <vt:lpwstr/>
  </property>
  <property fmtid="{D5CDD505-2E9C-101B-9397-08002B2CF9AE}" pid="111" name="FSC#FSCLAKIS@15.1000:Systemaenderungszeitpunkt">
    <vt:lpwstr>4. Jänner 2013</vt:lpwstr>
  </property>
  <property fmtid="{D5CDD505-2E9C-101B-9397-08002B2CF9AE}" pid="112" name="FSC#FSCLAKIS@15.1000:Eingangsdatum_ON">
    <vt:lpwstr/>
  </property>
  <property fmtid="{D5CDD505-2E9C-101B-9397-08002B2CF9AE}" pid="113" name="FSC#FSCLAKIS@15.1000:Frist_ON">
    <vt:lpwstr/>
  </property>
  <property fmtid="{D5CDD505-2E9C-101B-9397-08002B2CF9AE}" pid="114" name="FSC#FSCLAKIS@15.1000:Anmerkung_ON">
    <vt:lpwstr/>
  </property>
  <property fmtid="{D5CDD505-2E9C-101B-9397-08002B2CF9AE}" pid="115" name="FSC#FSCLAKIS@15.1000:Inhalt_ON">
    <vt:lpwstr/>
  </property>
  <property fmtid="{D5CDD505-2E9C-101B-9397-08002B2CF9AE}" pid="116" name="FSC#FSCLAKIS@15.1000:Hinweis_ON">
    <vt:lpwstr/>
  </property>
  <property fmtid="{D5CDD505-2E9C-101B-9397-08002B2CF9AE}" pid="117" name="FSC#FSCLAKIS@15.1000:Erledigung_ON">
    <vt:lpwstr/>
  </property>
  <property fmtid="{D5CDD505-2E9C-101B-9397-08002B2CF9AE}" pid="118" name="FSC#FSCLAKIS@15.1000:DVR">
    <vt:lpwstr/>
  </property>
  <property fmtid="{D5CDD505-2E9C-101B-9397-08002B2CF9AE}" pid="119" name="FSC#FSCLAKIS@15.1000:Geschlecht_Bearbeiter">
    <vt:lpwstr/>
  </property>
  <property fmtid="{D5CDD505-2E9C-101B-9397-08002B2CF9AE}" pid="120" name="FSC#FSCLAKIS@15.1000:Geschlecht_Eigentuemer_Zuschrift">
    <vt:lpwstr/>
  </property>
  <property fmtid="{D5CDD505-2E9C-101B-9397-08002B2CF9AE}" pid="121" name="FSC#ATSTATECFG@1.1001:BankAccount">
    <vt:lpwstr/>
  </property>
  <property fmtid="{D5CDD505-2E9C-101B-9397-08002B2CF9AE}" pid="122" name="FSC#ATSTATECFG@1.1001:BankAccountOwner">
    <vt:lpwstr/>
  </property>
  <property fmtid="{D5CDD505-2E9C-101B-9397-08002B2CF9AE}" pid="123" name="FSC#ATSTATECFG@1.1001:BankInstitute">
    <vt:lpwstr/>
  </property>
  <property fmtid="{D5CDD505-2E9C-101B-9397-08002B2CF9AE}" pid="124" name="FSC#ATSTATECFG@1.1001:BankAccountID">
    <vt:lpwstr/>
  </property>
  <property fmtid="{D5CDD505-2E9C-101B-9397-08002B2CF9AE}" pid="125" name="FSC#ATSTATECFG@1.1001:BankAccountIBAN">
    <vt:lpwstr/>
  </property>
  <property fmtid="{D5CDD505-2E9C-101B-9397-08002B2CF9AE}" pid="126" name="FSC#ATSTATECFG@1.1001:BankAccountBIC">
    <vt:lpwstr/>
  </property>
  <property fmtid="{D5CDD505-2E9C-101B-9397-08002B2CF9AE}" pid="127" name="FSC#ATSTATECFG@1.1001:BankName">
    <vt:lpwstr/>
  </property>
  <property fmtid="{D5CDD505-2E9C-101B-9397-08002B2CF9AE}" pid="128" name="FSC#FSCLAKIS@15.1000:Eigentuemer_Zuschrift_Tit_NN">
    <vt:lpwstr/>
  </property>
</Properties>
</file>