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ternatha\Desktop\"/>
    </mc:Choice>
  </mc:AlternateContent>
  <workbookProtection workbookAlgorithmName="SHA-512" workbookHashValue="d8rQ/uqcCbrOLwKyZT8rof8wqRuntNdkjxT1ma1PHj7g5vkiVslL3RmRtfNK47Y80GyTdWw6JVfl1FiJe3MvUw==" workbookSaltValue="MPea55L4quMje05q2VICew==" workbookSpinCount="100000" lockStructure="1"/>
  <bookViews>
    <workbookView xWindow="0" yWindow="0" windowWidth="19200" windowHeight="7035"/>
  </bookViews>
  <sheets>
    <sheet name="Lehrkräfte" sheetId="2" r:id="rId1"/>
    <sheet name="Berechnungsblatt LK" sheetId="4" state="hidden" r:id="rId2"/>
    <sheet name="Berechnungsblatt SB" sheetId="6" state="hidden" r:id="rId3"/>
  </sheets>
  <definedNames>
    <definedName name="_xlnm.Print_Area" localSheetId="0">Lehrkräfte!$A$1:$P$34</definedName>
  </definedNames>
  <calcPr calcId="162913"/>
</workbook>
</file>

<file path=xl/calcChain.xml><?xml version="1.0" encoding="utf-8"?>
<calcChain xmlns="http://schemas.openxmlformats.org/spreadsheetml/2006/main">
  <c r="B6" i="4" l="1"/>
  <c r="D4" i="4"/>
  <c r="F14" i="4" l="1"/>
  <c r="H12" i="4" s="1"/>
  <c r="H13" i="4" s="1"/>
  <c r="F70" i="4"/>
  <c r="J67" i="4" s="1"/>
  <c r="F63" i="4"/>
  <c r="J60" i="4" s="1"/>
  <c r="F56" i="4"/>
  <c r="K53" i="4" s="1"/>
  <c r="F49" i="4"/>
  <c r="K46" i="4" s="1"/>
  <c r="F42" i="4"/>
  <c r="J39" i="4" s="1"/>
  <c r="F35" i="4"/>
  <c r="H33" i="4" s="1"/>
  <c r="F28" i="4"/>
  <c r="K25" i="4" s="1"/>
  <c r="F21" i="4"/>
  <c r="K18" i="4" s="1"/>
  <c r="F14" i="6"/>
  <c r="H12" i="6" s="1"/>
  <c r="N15" i="6"/>
  <c r="M15" i="6"/>
  <c r="L15" i="6"/>
  <c r="K15" i="6"/>
  <c r="H11" i="6"/>
  <c r="J15" i="6"/>
  <c r="I15" i="6"/>
  <c r="H15" i="6"/>
  <c r="N11" i="6"/>
  <c r="M11" i="6"/>
  <c r="L11" i="6"/>
  <c r="C4" i="6"/>
  <c r="B4" i="6"/>
  <c r="B3" i="6"/>
  <c r="C3" i="6"/>
  <c r="B5" i="6"/>
  <c r="C5" i="6"/>
  <c r="D5" i="6"/>
  <c r="B6" i="6"/>
  <c r="C6" i="6"/>
  <c r="D6" i="6"/>
  <c r="D8" i="6"/>
  <c r="D9" i="6"/>
  <c r="D10" i="6"/>
  <c r="I22" i="4"/>
  <c r="H18" i="4"/>
  <c r="L18" i="4" s="1"/>
  <c r="K22" i="4"/>
  <c r="L22" i="4"/>
  <c r="M22" i="4"/>
  <c r="N22" i="4"/>
  <c r="I29" i="4"/>
  <c r="H25" i="4"/>
  <c r="M25" i="4" s="1"/>
  <c r="J29" i="4"/>
  <c r="K29" i="4"/>
  <c r="L29" i="4"/>
  <c r="M29" i="4"/>
  <c r="N29" i="4"/>
  <c r="I36" i="4"/>
  <c r="H32" i="4"/>
  <c r="L32" i="4" s="1"/>
  <c r="J36" i="4"/>
  <c r="K36" i="4"/>
  <c r="L36" i="4"/>
  <c r="M36" i="4"/>
  <c r="N36" i="4"/>
  <c r="I43" i="4"/>
  <c r="H39" i="4"/>
  <c r="N39" i="4" s="1"/>
  <c r="J43" i="4"/>
  <c r="K43" i="4"/>
  <c r="L43" i="4"/>
  <c r="M43" i="4"/>
  <c r="N43" i="4"/>
  <c r="I50" i="4"/>
  <c r="H46" i="4"/>
  <c r="M46" i="4" s="1"/>
  <c r="J50" i="4"/>
  <c r="K50" i="4"/>
  <c r="L50" i="4"/>
  <c r="M50" i="4"/>
  <c r="N50" i="4"/>
  <c r="I57" i="4"/>
  <c r="H53" i="4"/>
  <c r="J57" i="4"/>
  <c r="K57" i="4"/>
  <c r="L57" i="4"/>
  <c r="M57" i="4"/>
  <c r="N57" i="4"/>
  <c r="I64" i="4"/>
  <c r="H60" i="4"/>
  <c r="M60" i="4" s="1"/>
  <c r="J64" i="4"/>
  <c r="K64" i="4"/>
  <c r="L64" i="4"/>
  <c r="M64" i="4"/>
  <c r="N64" i="4"/>
  <c r="I71" i="4"/>
  <c r="H67" i="4"/>
  <c r="J71" i="4"/>
  <c r="K71" i="4"/>
  <c r="L71" i="4"/>
  <c r="M71" i="4"/>
  <c r="N71" i="4"/>
  <c r="H11" i="4"/>
  <c r="N11" i="4" s="1"/>
  <c r="M15" i="4"/>
  <c r="N15" i="4"/>
  <c r="C4" i="4"/>
  <c r="B4" i="4"/>
  <c r="N67" i="4"/>
  <c r="C3" i="4"/>
  <c r="C6" i="4" s="1"/>
  <c r="M67" i="4"/>
  <c r="L67" i="4"/>
  <c r="L60" i="4"/>
  <c r="N53" i="4"/>
  <c r="M53" i="4"/>
  <c r="L53" i="4"/>
  <c r="N32" i="4"/>
  <c r="N25" i="4"/>
  <c r="L25" i="4"/>
  <c r="D10" i="4"/>
  <c r="D9" i="4"/>
  <c r="D8" i="4"/>
  <c r="B3" i="4"/>
  <c r="I39" i="4"/>
  <c r="K39" i="4"/>
  <c r="H40" i="4"/>
  <c r="K40" i="4" s="1"/>
  <c r="N18" i="4" l="1"/>
  <c r="N60" i="4"/>
  <c r="I32" i="4"/>
  <c r="M18" i="4"/>
  <c r="L39" i="4"/>
  <c r="J11" i="4"/>
  <c r="K60" i="4"/>
  <c r="J53" i="4"/>
  <c r="N46" i="4"/>
  <c r="H47" i="4"/>
  <c r="H48" i="4" s="1"/>
  <c r="K48" i="4" s="1"/>
  <c r="H19" i="4"/>
  <c r="H20" i="4" s="1"/>
  <c r="J20" i="4" s="1"/>
  <c r="M39" i="4"/>
  <c r="H68" i="4"/>
  <c r="I68" i="4" s="1"/>
  <c r="L46" i="4"/>
  <c r="H61" i="4"/>
  <c r="J61" i="4" s="1"/>
  <c r="M32" i="4"/>
  <c r="I53" i="4"/>
  <c r="M11" i="4"/>
  <c r="L11" i="4"/>
  <c r="L15" i="4" s="1"/>
  <c r="H13" i="6"/>
  <c r="H14" i="6"/>
  <c r="J12" i="6"/>
  <c r="K12" i="6"/>
  <c r="I12" i="6"/>
  <c r="J11" i="6"/>
  <c r="I11" i="6"/>
  <c r="K11" i="6"/>
  <c r="I60" i="4"/>
  <c r="H26" i="4"/>
  <c r="H27" i="4" s="1"/>
  <c r="K27" i="4" s="1"/>
  <c r="I25" i="4"/>
  <c r="J25" i="4"/>
  <c r="H41" i="4"/>
  <c r="K41" i="4" s="1"/>
  <c r="K61" i="4"/>
  <c r="I40" i="4"/>
  <c r="H54" i="4"/>
  <c r="H55" i="4" s="1"/>
  <c r="J55" i="4" s="1"/>
  <c r="K67" i="4"/>
  <c r="J18" i="4"/>
  <c r="K11" i="4"/>
  <c r="H34" i="4"/>
  <c r="J34" i="4" s="1"/>
  <c r="J33" i="4"/>
  <c r="I33" i="4"/>
  <c r="I18" i="4"/>
  <c r="I67" i="4"/>
  <c r="J32" i="4"/>
  <c r="K32" i="4"/>
  <c r="H57" i="4"/>
  <c r="N22" i="2" s="1"/>
  <c r="O22" i="2" s="1"/>
  <c r="I11" i="4"/>
  <c r="H36" i="4"/>
  <c r="N19" i="2" s="1"/>
  <c r="O19" i="2" s="1"/>
  <c r="H50" i="4"/>
  <c r="N21" i="2" s="1"/>
  <c r="O21" i="2" s="1"/>
  <c r="H43" i="4"/>
  <c r="N20" i="2" s="1"/>
  <c r="O20" i="2" s="1"/>
  <c r="H71" i="4"/>
  <c r="N24" i="2" s="1"/>
  <c r="O24" i="2" s="1"/>
  <c r="I12" i="4"/>
  <c r="K33" i="4"/>
  <c r="K12" i="4"/>
  <c r="H64" i="4"/>
  <c r="N23" i="2" s="1"/>
  <c r="O23" i="2" s="1"/>
  <c r="H29" i="4"/>
  <c r="N18" i="2" s="1"/>
  <c r="O18" i="2" s="1"/>
  <c r="J13" i="4"/>
  <c r="H14" i="4"/>
  <c r="I13" i="4"/>
  <c r="K13" i="4"/>
  <c r="J46" i="4"/>
  <c r="J12" i="4"/>
  <c r="J40" i="4"/>
  <c r="I46" i="4"/>
  <c r="J27" i="4" l="1"/>
  <c r="H28" i="4"/>
  <c r="I28" i="4" s="1"/>
  <c r="K55" i="4"/>
  <c r="H21" i="4"/>
  <c r="I21" i="4" s="1"/>
  <c r="J47" i="4"/>
  <c r="J68" i="4"/>
  <c r="J19" i="4"/>
  <c r="K47" i="4"/>
  <c r="J48" i="4"/>
  <c r="H49" i="4"/>
  <c r="I49" i="4" s="1"/>
  <c r="H35" i="4"/>
  <c r="K35" i="4" s="1"/>
  <c r="I48" i="4"/>
  <c r="K19" i="4"/>
  <c r="I47" i="4"/>
  <c r="I55" i="4"/>
  <c r="J26" i="4"/>
  <c r="K20" i="4"/>
  <c r="I19" i="4"/>
  <c r="I34" i="4"/>
  <c r="I20" i="4"/>
  <c r="K26" i="4"/>
  <c r="I54" i="4"/>
  <c r="I27" i="4"/>
  <c r="H42" i="4"/>
  <c r="J42" i="4" s="1"/>
  <c r="H62" i="4"/>
  <c r="H63" i="4" s="1"/>
  <c r="H69" i="4"/>
  <c r="K68" i="4"/>
  <c r="I61" i="4"/>
  <c r="I41" i="4"/>
  <c r="I26" i="4"/>
  <c r="I14" i="6"/>
  <c r="J14" i="6"/>
  <c r="K14" i="6"/>
  <c r="J13" i="6"/>
  <c r="K13" i="6"/>
  <c r="I13" i="6"/>
  <c r="K34" i="4"/>
  <c r="H56" i="4"/>
  <c r="J56" i="4" s="1"/>
  <c r="J41" i="4"/>
  <c r="K54" i="4"/>
  <c r="J54" i="4"/>
  <c r="J14" i="4"/>
  <c r="J15" i="4" s="1"/>
  <c r="I14" i="4"/>
  <c r="I15" i="4" s="1"/>
  <c r="K14" i="4"/>
  <c r="K15" i="4" s="1"/>
  <c r="J28" i="4" l="1"/>
  <c r="K28" i="4"/>
  <c r="K21" i="4"/>
  <c r="J21" i="4"/>
  <c r="J22" i="4" s="1"/>
  <c r="H22" i="4" s="1"/>
  <c r="N17" i="2" s="1"/>
  <c r="O17" i="2" s="1"/>
  <c r="K49" i="4"/>
  <c r="I42" i="4"/>
  <c r="J62" i="4"/>
  <c r="K42" i="4"/>
  <c r="I35" i="4"/>
  <c r="J35" i="4"/>
  <c r="J49" i="4"/>
  <c r="I62" i="4"/>
  <c r="K62" i="4"/>
  <c r="J69" i="4"/>
  <c r="K69" i="4"/>
  <c r="H70" i="4"/>
  <c r="I70" i="4" s="1"/>
  <c r="K56" i="4"/>
  <c r="I69" i="4"/>
  <c r="H15" i="4"/>
  <c r="N16" i="2" s="1"/>
  <c r="O16" i="2" s="1"/>
  <c r="I56" i="4"/>
  <c r="J63" i="4"/>
  <c r="K63" i="4"/>
  <c r="I63" i="4"/>
  <c r="K70" i="4" l="1"/>
  <c r="J70" i="4"/>
</calcChain>
</file>

<file path=xl/sharedStrings.xml><?xml version="1.0" encoding="utf-8"?>
<sst xmlns="http://schemas.openxmlformats.org/spreadsheetml/2006/main" count="220" uniqueCount="80">
  <si>
    <t>von</t>
  </si>
  <si>
    <t>Datum</t>
  </si>
  <si>
    <t>bis</t>
  </si>
  <si>
    <t>Art</t>
  </si>
  <si>
    <t>€</t>
  </si>
  <si>
    <t>km</t>
  </si>
  <si>
    <t>Pauschal-
aufwand</t>
  </si>
  <si>
    <t>Gesamt-
betrag</t>
  </si>
  <si>
    <t>Nächtigung
lt. Beleg o.
Frühstück</t>
  </si>
  <si>
    <t>Art:</t>
  </si>
  <si>
    <t>W</t>
  </si>
  <si>
    <t>Ei</t>
  </si>
  <si>
    <t>Ea</t>
  </si>
  <si>
    <t>P</t>
  </si>
  <si>
    <t>S</t>
  </si>
  <si>
    <t>= Sommersportwoche</t>
  </si>
  <si>
    <t>= Projektwoche</t>
  </si>
  <si>
    <t>= Wintersportwoche</t>
  </si>
  <si>
    <t>Adj.</t>
  </si>
  <si>
    <t>Abrechnung von Schulveranstaltungen</t>
  </si>
  <si>
    <t>Klasse</t>
  </si>
  <si>
    <t>Zeit</t>
  </si>
  <si>
    <t>Schüler-
zahl</t>
  </si>
  <si>
    <t>Pers-Akt-
Nr.</t>
  </si>
  <si>
    <t>Jahr</t>
  </si>
  <si>
    <t>5-8 St.</t>
  </si>
  <si>
    <t>8-12 St.</t>
  </si>
  <si>
    <t>12-24 St.</t>
  </si>
  <si>
    <t>Kilometergeld</t>
  </si>
  <si>
    <t>Tagesgebühren</t>
  </si>
  <si>
    <t>mehrtägige Schulveranstaltungen</t>
  </si>
  <si>
    <t>12-24 Std.-Tarif</t>
  </si>
  <si>
    <t>Tagestarif</t>
  </si>
  <si>
    <t>05-08 Std.-Tarif</t>
  </si>
  <si>
    <t>08-12 Std.-Tarif</t>
  </si>
  <si>
    <t>Gesamtstunden</t>
  </si>
  <si>
    <t>Anzahl</t>
  </si>
  <si>
    <t>Zeile 1</t>
  </si>
  <si>
    <t>Summe:</t>
  </si>
  <si>
    <t>Zeile 2</t>
  </si>
  <si>
    <t>Zeile 3</t>
  </si>
  <si>
    <t>Zeile 4</t>
  </si>
  <si>
    <t>Zeile 5</t>
  </si>
  <si>
    <t>Zeile 6</t>
  </si>
  <si>
    <t>Zeile 7</t>
  </si>
  <si>
    <t>Zeile 8</t>
  </si>
  <si>
    <t>Zeile 9</t>
  </si>
  <si>
    <t>Fahrtkosten
Eintritte
lt. Beleg</t>
  </si>
  <si>
    <t>Schule</t>
  </si>
  <si>
    <t>DSt.Nr.</t>
  </si>
  <si>
    <t>………………………………………………..</t>
  </si>
  <si>
    <t>…………………………………………….</t>
  </si>
  <si>
    <t>Wi</t>
  </si>
  <si>
    <t>Unterschrift Leiter/in der Schulveranstaltung</t>
  </si>
  <si>
    <t>5,01-8 St.</t>
  </si>
  <si>
    <t>8,01-12 St.</t>
  </si>
  <si>
    <t>12,01-24 St.</t>
  </si>
  <si>
    <t>Im Referat 4f der Bildungsdirektion eingelangt:</t>
  </si>
  <si>
    <t>Schuladresse</t>
  </si>
  <si>
    <t>FORMULAR MUSS IM ORIGINAL EINGEREICHT WERDEN</t>
  </si>
  <si>
    <t>Datum      Unterschrift vorgesetzte Stelle lt. Zuständigkeit</t>
  </si>
  <si>
    <t>Nachname</t>
  </si>
  <si>
    <t>Vorname</t>
  </si>
  <si>
    <r>
      <t xml:space="preserve">Bestätigung der Angaben </t>
    </r>
    <r>
      <rPr>
        <b/>
        <sz val="10"/>
        <rFont val="Arial"/>
        <family val="2"/>
      </rPr>
      <t>(Originalunterschrift)</t>
    </r>
  </si>
  <si>
    <t>Zielort (PLZ, Ort, Straße)</t>
  </si>
  <si>
    <t>Information zur Veranstaltung (Titel, Anbieter, Zusatzinformationen)</t>
  </si>
  <si>
    <r>
      <t>(</t>
    </r>
    <r>
      <rPr>
        <sz val="9"/>
        <rFont val="Arial"/>
        <family val="2"/>
      </rPr>
      <t>E-Mail, Fax,… nicht zulässig)</t>
    </r>
  </si>
  <si>
    <t>Die Überweisung erfolgt durch die Bildungsdirektion für NÖ - Referat 4f</t>
  </si>
  <si>
    <t>F</t>
  </si>
  <si>
    <t>D</t>
  </si>
  <si>
    <t>E</t>
  </si>
  <si>
    <t>C</t>
  </si>
  <si>
    <t>Ansonsten keine Gewähr für die vollständige Verrechnung!!</t>
  </si>
  <si>
    <t>km für BEZU</t>
  </si>
  <si>
    <t>= Wandertag, Schitag, Schwimmtag</t>
  </si>
  <si>
    <t>B</t>
  </si>
  <si>
    <t>= Exkursionen mehr als 12-24 Stunden</t>
  </si>
  <si>
    <t>K</t>
  </si>
  <si>
    <t>= Exkursionen bis 12 Stunden</t>
  </si>
  <si>
    <r>
      <rPr>
        <b/>
        <u/>
        <sz val="12"/>
        <color rgb="FFFF0000"/>
        <rFont val="Arial"/>
        <family val="2"/>
      </rPr>
      <t>WICHTIG:</t>
    </r>
    <r>
      <rPr>
        <sz val="12"/>
        <rFont val="Arial"/>
        <family val="2"/>
      </rPr>
      <t xml:space="preserve"> Alle Beilagen (Belege) müssen fix </t>
    </r>
    <r>
      <rPr>
        <b/>
        <sz val="12"/>
        <color rgb="FFFF0000"/>
        <rFont val="Arial"/>
        <family val="2"/>
      </rPr>
      <t>rückwärtig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an das SVA-Formular angehängt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</si>
</sst>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"/>
    <numFmt numFmtId="165" formatCode="0.00\ &quot;€/km&quot;"/>
    <numFmt numFmtId="166" formatCode="#,##0.00;;"/>
    <numFmt numFmtId="167" formatCode="0000000"/>
    <numFmt numFmtId="168" formatCode="00000"/>
    <numFmt numFmtId="169" formatCode="ddd\,dd/mm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Courier New"/>
      <family val="3"/>
    </font>
    <font>
      <sz val="10"/>
      <name val="Courier New"/>
      <family val="3"/>
    </font>
    <font>
      <b/>
      <sz val="1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 New"/>
      <family val="3"/>
    </font>
    <font>
      <sz val="10"/>
      <color indexed="12"/>
      <name val="Arial"/>
      <family val="2"/>
    </font>
    <font>
      <sz val="10"/>
      <color indexed="12"/>
      <name val="Courier New"/>
      <family val="3"/>
    </font>
    <font>
      <b/>
      <sz val="10"/>
      <color indexed="12"/>
      <name val="Arial"/>
      <family val="2"/>
    </font>
    <font>
      <sz val="4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u/>
      <sz val="12"/>
      <color rgb="FFFF0000"/>
      <name val="Arial"/>
      <family val="2"/>
    </font>
    <font>
      <sz val="12"/>
      <color rgb="FFFF0000"/>
      <name val="Arial"/>
      <family val="2"/>
    </font>
    <font>
      <u/>
      <sz val="1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B717E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quotePrefix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3" fillId="0" borderId="1" xfId="0" quotePrefix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  <protection locked="0" hidden="1"/>
    </xf>
    <xf numFmtId="0" fontId="10" fillId="4" borderId="4" xfId="0" applyFont="1" applyFill="1" applyBorder="1" applyAlignment="1" applyProtection="1">
      <alignment vertical="top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4" fillId="4" borderId="11" xfId="0" applyFont="1" applyFill="1" applyBorder="1" applyAlignment="1" applyProtection="1">
      <alignment vertical="center"/>
      <protection hidden="1"/>
    </xf>
    <xf numFmtId="166" fontId="7" fillId="4" borderId="4" xfId="0" applyNumberFormat="1" applyFont="1" applyFill="1" applyBorder="1" applyAlignment="1" applyProtection="1">
      <alignment horizontal="center" vertical="center"/>
      <protection hidden="1"/>
    </xf>
    <xf numFmtId="166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left" vertical="center" wrapText="1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/>
      <protection locked="0" hidden="1"/>
    </xf>
    <xf numFmtId="20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4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4" xfId="0" applyFont="1" applyFill="1" applyBorder="1" applyAlignment="1" applyProtection="1">
      <alignment horizontal="center" vertical="center"/>
      <protection locked="0" hidden="1"/>
    </xf>
    <xf numFmtId="167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 applyProtection="1">
      <alignment vertical="center"/>
      <protection locked="0" hidden="1"/>
    </xf>
    <xf numFmtId="20" fontId="7" fillId="3" borderId="1" xfId="0" applyNumberFormat="1" applyFont="1" applyFill="1" applyBorder="1" applyAlignment="1" applyProtection="1">
      <alignment horizontal="center" vertical="center"/>
      <protection locked="0" hidden="1"/>
    </xf>
    <xf numFmtId="4" fontId="7" fillId="3" borderId="1" xfId="0" applyNumberFormat="1" applyFont="1" applyFill="1" applyBorder="1" applyAlignment="1" applyProtection="1">
      <alignment horizontal="center" vertical="center"/>
      <protection locked="0" hidden="1"/>
    </xf>
    <xf numFmtId="16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5" fillId="2" borderId="21" xfId="0" applyFont="1" applyFill="1" applyBorder="1" applyAlignment="1" applyProtection="1">
      <alignment vertical="center"/>
      <protection hidden="1"/>
    </xf>
    <xf numFmtId="0" fontId="6" fillId="2" borderId="21" xfId="0" applyFont="1" applyFill="1" applyBorder="1" applyAlignment="1" applyProtection="1">
      <alignment vertical="center"/>
      <protection hidden="1"/>
    </xf>
    <xf numFmtId="0" fontId="5" fillId="2" borderId="22" xfId="0" applyFont="1" applyFill="1" applyBorder="1" applyAlignment="1" applyProtection="1">
      <alignment vertical="center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169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5" borderId="0" xfId="0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6" fillId="5" borderId="0" xfId="0" applyFont="1" applyFill="1" applyAlignment="1" applyProtection="1">
      <alignment horizontal="right"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right" vertical="center"/>
      <protection hidden="1"/>
    </xf>
    <xf numFmtId="0" fontId="4" fillId="5" borderId="0" xfId="0" applyFont="1" applyFill="1" applyAlignment="1" applyProtection="1">
      <alignment horizontal="right" vertical="center"/>
      <protection hidden="1"/>
    </xf>
    <xf numFmtId="0" fontId="6" fillId="5" borderId="0" xfId="0" quotePrefix="1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164" fontId="7" fillId="5" borderId="0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1" xfId="0" applyFill="1" applyBorder="1" applyAlignment="1" applyProtection="1">
      <alignment vertical="center" wrapText="1"/>
      <protection hidden="1"/>
    </xf>
    <xf numFmtId="0" fontId="10" fillId="3" borderId="5" xfId="0" applyFont="1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10" fillId="3" borderId="16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22" fillId="2" borderId="22" xfId="0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1" fillId="2" borderId="0" xfId="0" quotePrefix="1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quotePrefix="1" applyFont="1" applyFill="1" applyBorder="1" applyAlignment="1" applyProtection="1">
      <alignment vertical="center"/>
      <protection hidden="1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22" fillId="2" borderId="25" xfId="0" applyFont="1" applyFill="1" applyBorder="1" applyAlignment="1" applyProtection="1">
      <alignment vertical="center"/>
      <protection hidden="1"/>
    </xf>
    <xf numFmtId="0" fontId="23" fillId="6" borderId="0" xfId="0" applyFont="1" applyFill="1" applyAlignment="1" applyProtection="1">
      <protection hidden="1"/>
    </xf>
    <xf numFmtId="0" fontId="24" fillId="6" borderId="0" xfId="0" applyFont="1" applyFill="1" applyAlignment="1" applyProtection="1"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locked="0" hidden="1"/>
    </xf>
    <xf numFmtId="0" fontId="6" fillId="3" borderId="14" xfId="0" applyFont="1" applyFill="1" applyBorder="1" applyAlignment="1" applyProtection="1">
      <alignment horizontal="left" vertical="center"/>
      <protection locked="0" hidden="1"/>
    </xf>
    <xf numFmtId="0" fontId="6" fillId="3" borderId="15" xfId="0" applyFont="1" applyFill="1" applyBorder="1" applyAlignment="1" applyProtection="1">
      <alignment horizontal="left" vertical="center"/>
      <protection locked="0"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11" xfId="0" applyFill="1" applyBorder="1" applyAlignment="1" applyProtection="1">
      <alignment horizontal="center" vertical="center" wrapText="1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left" vertical="center"/>
      <protection locked="0" hidden="1"/>
    </xf>
    <xf numFmtId="0" fontId="7" fillId="3" borderId="14" xfId="0" applyFont="1" applyFill="1" applyBorder="1" applyAlignment="1" applyProtection="1">
      <alignment horizontal="left" vertical="center"/>
      <protection locked="0" hidden="1"/>
    </xf>
    <xf numFmtId="0" fontId="7" fillId="3" borderId="15" xfId="0" applyFont="1" applyFill="1" applyBorder="1" applyAlignment="1" applyProtection="1">
      <alignment horizontal="left" vertical="center"/>
      <protection locked="0" hidden="1"/>
    </xf>
    <xf numFmtId="0" fontId="0" fillId="5" borderId="11" xfId="0" applyFill="1" applyBorder="1" applyAlignment="1" applyProtection="1">
      <alignment horizontal="center" vertical="center"/>
      <protection hidden="1"/>
    </xf>
    <xf numFmtId="0" fontId="0" fillId="5" borderId="13" xfId="0" applyFill="1" applyBorder="1" applyAlignment="1" applyProtection="1">
      <alignment horizontal="center" vertical="center" wrapText="1"/>
      <protection hidden="1"/>
    </xf>
    <xf numFmtId="0" fontId="0" fillId="5" borderId="15" xfId="0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168" fontId="6" fillId="3" borderId="13" xfId="0" quotePrefix="1" applyNumberFormat="1" applyFont="1" applyFill="1" applyBorder="1" applyAlignment="1" applyProtection="1">
      <alignment horizontal="left" vertical="center"/>
      <protection locked="0" hidden="1"/>
    </xf>
    <xf numFmtId="168" fontId="6" fillId="3" borderId="15" xfId="0" quotePrefix="1" applyNumberFormat="1" applyFont="1" applyFill="1" applyBorder="1" applyAlignment="1" applyProtection="1">
      <alignment horizontal="left" vertical="center"/>
      <protection locked="0" hidden="1"/>
    </xf>
    <xf numFmtId="0" fontId="17" fillId="2" borderId="17" xfId="0" applyFont="1" applyFill="1" applyBorder="1" applyAlignment="1" applyProtection="1">
      <alignment horizontal="center" vertical="center"/>
      <protection hidden="1"/>
    </xf>
    <xf numFmtId="0" fontId="17" fillId="2" borderId="18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/>
      <protection hidden="1"/>
    </xf>
    <xf numFmtId="0" fontId="17" fillId="2" borderId="23" xfId="0" applyFont="1" applyFill="1" applyBorder="1" applyAlignment="1" applyProtection="1">
      <alignment horizontal="center" vertical="center"/>
      <protection hidden="1"/>
    </xf>
    <xf numFmtId="0" fontId="17" fillId="2" borderId="24" xfId="0" applyFont="1" applyFill="1" applyBorder="1" applyAlignment="1" applyProtection="1">
      <alignment horizontal="center" vertical="center"/>
      <protection hidden="1"/>
    </xf>
    <xf numFmtId="0" fontId="17" fillId="2" borderId="25" xfId="0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left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B7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4</xdr:col>
      <xdr:colOff>342900</xdr:colOff>
      <xdr:row>1</xdr:row>
      <xdr:rowOff>66675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3350" y="152400"/>
          <a:ext cx="2324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Elektronisch auszufüllendes Formular</a:t>
          </a:r>
          <a:endParaRPr lang="de-DE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34"/>
  <sheetViews>
    <sheetView tabSelected="1" view="pageLayout" zoomScale="70" zoomScaleNormal="95" zoomScalePageLayoutView="70" workbookViewId="0">
      <selection activeCell="Q13" sqref="Q13"/>
    </sheetView>
  </sheetViews>
  <sheetFormatPr baseColWidth="10" defaultColWidth="11.42578125" defaultRowHeight="12.75" x14ac:dyDescent="0.2"/>
  <cols>
    <col min="1" max="1" width="4.5703125" style="3" customWidth="1"/>
    <col min="2" max="2" width="11" style="3" customWidth="1"/>
    <col min="3" max="3" width="8.5703125" style="3" customWidth="1"/>
    <col min="4" max="4" width="11.7109375" style="3" bestFit="1" customWidth="1"/>
    <col min="5" max="5" width="11.28515625" style="3" bestFit="1" customWidth="1"/>
    <col min="6" max="7" width="8.5703125" style="3" customWidth="1"/>
    <col min="8" max="9" width="11.42578125" style="3"/>
    <col min="10" max="10" width="6.85546875" style="3" customWidth="1"/>
    <col min="11" max="11" width="15.85546875" style="3" customWidth="1"/>
    <col min="12" max="12" width="53.85546875" style="3" customWidth="1"/>
    <col min="13" max="13" width="52.28515625" style="3" customWidth="1"/>
    <col min="14" max="15" width="11.42578125" style="3"/>
    <col min="16" max="16" width="3.5703125" style="3" customWidth="1"/>
    <col min="17" max="16384" width="11.42578125" style="3"/>
  </cols>
  <sheetData>
    <row r="1" spans="1:16" ht="25.5" customHeight="1" x14ac:dyDescent="0.2">
      <c r="A1" s="66"/>
      <c r="B1" s="113" t="s">
        <v>19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66"/>
    </row>
    <row r="2" spans="1:16" ht="20.25" customHeight="1" thickBot="1" x14ac:dyDescent="0.25">
      <c r="A2" s="66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35" t="s">
        <v>57</v>
      </c>
      <c r="N2" s="74"/>
      <c r="O2" s="74"/>
      <c r="P2" s="66"/>
    </row>
    <row r="3" spans="1:16" ht="20.25" customHeight="1" thickBot="1" x14ac:dyDescent="0.25">
      <c r="A3" s="66"/>
      <c r="B3" s="126" t="s">
        <v>59</v>
      </c>
      <c r="C3" s="127"/>
      <c r="D3" s="127"/>
      <c r="E3" s="127"/>
      <c r="F3" s="127"/>
      <c r="G3" s="127"/>
      <c r="H3" s="128"/>
      <c r="I3" s="75"/>
      <c r="J3" s="75"/>
      <c r="K3" s="75"/>
      <c r="L3" s="75"/>
      <c r="M3" s="36"/>
      <c r="N3" s="75" t="s">
        <v>24</v>
      </c>
      <c r="O3" s="76">
        <v>2025</v>
      </c>
      <c r="P3" s="66"/>
    </row>
    <row r="4" spans="1:16" x14ac:dyDescent="0.2">
      <c r="A4" s="66"/>
      <c r="B4" s="77" t="s">
        <v>66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37"/>
      <c r="N4" s="66"/>
      <c r="O4" s="66"/>
      <c r="P4" s="66"/>
    </row>
    <row r="5" spans="1:16" s="4" customFormat="1" ht="22.5" customHeight="1" x14ac:dyDescent="0.2">
      <c r="A5" s="67"/>
      <c r="B5" s="78" t="s">
        <v>48</v>
      </c>
      <c r="C5" s="108"/>
      <c r="D5" s="109"/>
      <c r="E5" s="109"/>
      <c r="F5" s="109"/>
      <c r="G5" s="110"/>
      <c r="H5" s="67"/>
      <c r="I5" s="67"/>
      <c r="J5" s="67"/>
      <c r="K5" s="67"/>
      <c r="L5" s="67"/>
      <c r="M5" s="38"/>
      <c r="N5" s="67"/>
      <c r="O5" s="67"/>
      <c r="P5" s="67"/>
    </row>
    <row r="6" spans="1:16" s="4" customFormat="1" ht="5.25" customHeight="1" x14ac:dyDescent="0.2">
      <c r="A6" s="67"/>
      <c r="B6" s="78"/>
      <c r="C6" s="74"/>
      <c r="D6" s="74"/>
      <c r="E6" s="74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s="4" customFormat="1" ht="22.5" customHeight="1" x14ac:dyDescent="0.3">
      <c r="A7" s="67"/>
      <c r="B7" s="78" t="s">
        <v>58</v>
      </c>
      <c r="C7" s="108"/>
      <c r="D7" s="109"/>
      <c r="E7" s="109"/>
      <c r="F7" s="109"/>
      <c r="G7" s="109"/>
      <c r="H7" s="110"/>
      <c r="I7" s="67"/>
      <c r="J7" s="81" t="s">
        <v>3</v>
      </c>
      <c r="K7" s="82"/>
      <c r="L7" s="105" t="s">
        <v>64</v>
      </c>
      <c r="M7" s="67"/>
      <c r="N7" s="67"/>
      <c r="O7" s="67"/>
      <c r="P7" s="67"/>
    </row>
    <row r="8" spans="1:16" s="4" customFormat="1" ht="5.25" customHeight="1" x14ac:dyDescent="0.2">
      <c r="A8" s="67"/>
      <c r="B8" s="79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s="4" customFormat="1" ht="22.5" customHeight="1" x14ac:dyDescent="0.2">
      <c r="A9" s="67"/>
      <c r="B9" s="78" t="s">
        <v>49</v>
      </c>
      <c r="C9" s="124"/>
      <c r="D9" s="125"/>
      <c r="E9" s="80"/>
      <c r="F9" s="67"/>
      <c r="G9" s="67"/>
      <c r="H9" s="67"/>
      <c r="I9" s="67"/>
      <c r="J9" s="34"/>
      <c r="K9" s="67"/>
      <c r="L9" s="116"/>
      <c r="M9" s="117"/>
      <c r="N9" s="117"/>
      <c r="O9" s="118"/>
      <c r="P9" s="67"/>
    </row>
    <row r="10" spans="1:16" s="4" customFormat="1" ht="5.25" customHeight="1" thickBo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s="5" customFormat="1" ht="23.25" x14ac:dyDescent="0.35">
      <c r="A11" s="68"/>
      <c r="B11" s="60" t="s">
        <v>79</v>
      </c>
      <c r="C11" s="61"/>
      <c r="D11" s="61"/>
      <c r="E11" s="61"/>
      <c r="F11" s="61"/>
      <c r="G11" s="61"/>
      <c r="H11" s="62"/>
      <c r="I11" s="61"/>
      <c r="J11" s="61"/>
      <c r="K11" s="63"/>
      <c r="L11" s="106" t="s">
        <v>65</v>
      </c>
      <c r="M11" s="107"/>
      <c r="N11" s="68"/>
      <c r="O11" s="68"/>
      <c r="P11" s="68"/>
    </row>
    <row r="12" spans="1:16" s="5" customFormat="1" ht="22.5" customHeight="1" thickBot="1" x14ac:dyDescent="0.25">
      <c r="A12" s="68"/>
      <c r="B12" s="129" t="s">
        <v>72</v>
      </c>
      <c r="C12" s="130"/>
      <c r="D12" s="130"/>
      <c r="E12" s="130"/>
      <c r="F12" s="130"/>
      <c r="G12" s="130"/>
      <c r="H12" s="130"/>
      <c r="I12" s="130"/>
      <c r="J12" s="130"/>
      <c r="K12" s="131"/>
      <c r="L12" s="117"/>
      <c r="M12" s="117"/>
      <c r="N12" s="117"/>
      <c r="O12" s="118"/>
      <c r="P12" s="68"/>
    </row>
    <row r="13" spans="1:16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s="6" customFormat="1" ht="38.25" customHeight="1" x14ac:dyDescent="0.2">
      <c r="A14" s="69"/>
      <c r="B14" s="111" t="s">
        <v>20</v>
      </c>
      <c r="C14" s="111" t="s">
        <v>22</v>
      </c>
      <c r="D14" s="120" t="s">
        <v>1</v>
      </c>
      <c r="E14" s="121"/>
      <c r="F14" s="122" t="s">
        <v>21</v>
      </c>
      <c r="G14" s="123"/>
      <c r="H14" s="85" t="s">
        <v>8</v>
      </c>
      <c r="I14" s="85" t="s">
        <v>47</v>
      </c>
      <c r="J14" s="86" t="s">
        <v>73</v>
      </c>
      <c r="K14" s="111" t="s">
        <v>23</v>
      </c>
      <c r="L14" s="87" t="s">
        <v>61</v>
      </c>
      <c r="M14" s="87" t="s">
        <v>62</v>
      </c>
      <c r="N14" s="85" t="s">
        <v>6</v>
      </c>
      <c r="O14" s="85" t="s">
        <v>7</v>
      </c>
      <c r="P14" s="69"/>
    </row>
    <row r="15" spans="1:16" s="6" customFormat="1" x14ac:dyDescent="0.2">
      <c r="A15" s="69"/>
      <c r="B15" s="119"/>
      <c r="C15" s="112"/>
      <c r="D15" s="88" t="s">
        <v>0</v>
      </c>
      <c r="E15" s="88" t="s">
        <v>2</v>
      </c>
      <c r="F15" s="88" t="s">
        <v>0</v>
      </c>
      <c r="G15" s="88" t="s">
        <v>2</v>
      </c>
      <c r="H15" s="88" t="s">
        <v>4</v>
      </c>
      <c r="I15" s="88" t="s">
        <v>4</v>
      </c>
      <c r="J15" s="88" t="s">
        <v>5</v>
      </c>
      <c r="K15" s="112"/>
      <c r="L15" s="89"/>
      <c r="M15" s="89"/>
      <c r="N15" s="88" t="s">
        <v>4</v>
      </c>
      <c r="O15" s="88" t="s">
        <v>4</v>
      </c>
      <c r="P15" s="69"/>
    </row>
    <row r="16" spans="1:16" s="7" customFormat="1" ht="30" customHeight="1" x14ac:dyDescent="0.2">
      <c r="A16" s="70"/>
      <c r="B16" s="51"/>
      <c r="C16" s="51"/>
      <c r="D16" s="65"/>
      <c r="E16" s="65"/>
      <c r="F16" s="52"/>
      <c r="G16" s="52"/>
      <c r="H16" s="53"/>
      <c r="I16" s="53"/>
      <c r="J16" s="54"/>
      <c r="K16" s="55"/>
      <c r="L16" s="56"/>
      <c r="M16" s="56"/>
      <c r="N16" s="39">
        <f>'Berechnungsblatt LK'!H15</f>
        <v>0</v>
      </c>
      <c r="O16" s="39">
        <f>N16+H16+I16+J16*'Berechnungsblatt LK'!$A$13</f>
        <v>0</v>
      </c>
      <c r="P16" s="70"/>
    </row>
    <row r="17" spans="1:16" s="7" customFormat="1" ht="30" customHeight="1" x14ac:dyDescent="0.2">
      <c r="A17" s="70"/>
      <c r="B17" s="51"/>
      <c r="C17" s="51"/>
      <c r="D17" s="65"/>
      <c r="E17" s="65"/>
      <c r="F17" s="52"/>
      <c r="G17" s="52"/>
      <c r="H17" s="53"/>
      <c r="I17" s="53"/>
      <c r="J17" s="54"/>
      <c r="K17" s="55"/>
      <c r="L17" s="56"/>
      <c r="M17" s="56"/>
      <c r="N17" s="39">
        <f>'Berechnungsblatt LK'!H22</f>
        <v>0</v>
      </c>
      <c r="O17" s="39">
        <f>N17+H17+I17+J17*'Berechnungsblatt LK'!$A$13</f>
        <v>0</v>
      </c>
      <c r="P17" s="70"/>
    </row>
    <row r="18" spans="1:16" s="7" customFormat="1" ht="30" customHeight="1" x14ac:dyDescent="0.2">
      <c r="A18" s="70"/>
      <c r="B18" s="51"/>
      <c r="C18" s="51"/>
      <c r="D18" s="65"/>
      <c r="E18" s="65"/>
      <c r="F18" s="52"/>
      <c r="G18" s="52"/>
      <c r="H18" s="53"/>
      <c r="I18" s="53"/>
      <c r="J18" s="54"/>
      <c r="K18" s="55"/>
      <c r="L18" s="56"/>
      <c r="M18" s="56"/>
      <c r="N18" s="39">
        <f>'Berechnungsblatt LK'!H29</f>
        <v>0</v>
      </c>
      <c r="O18" s="39">
        <f>N18+H18+I18+J18*'Berechnungsblatt LK'!$A$13</f>
        <v>0</v>
      </c>
      <c r="P18" s="70"/>
    </row>
    <row r="19" spans="1:16" s="7" customFormat="1" ht="30" customHeight="1" x14ac:dyDescent="0.2">
      <c r="A19" s="70"/>
      <c r="B19" s="51"/>
      <c r="C19" s="51"/>
      <c r="D19" s="65"/>
      <c r="E19" s="65"/>
      <c r="F19" s="52"/>
      <c r="G19" s="52"/>
      <c r="H19" s="53"/>
      <c r="I19" s="53"/>
      <c r="J19" s="54"/>
      <c r="K19" s="55"/>
      <c r="L19" s="56"/>
      <c r="M19" s="56"/>
      <c r="N19" s="39">
        <f>'Berechnungsblatt LK'!H36</f>
        <v>0</v>
      </c>
      <c r="O19" s="39">
        <f>N19+H19+I19+J19*'Berechnungsblatt LK'!$A$13</f>
        <v>0</v>
      </c>
      <c r="P19" s="70"/>
    </row>
    <row r="20" spans="1:16" s="7" customFormat="1" ht="30" customHeight="1" x14ac:dyDescent="0.2">
      <c r="A20" s="70"/>
      <c r="B20" s="51"/>
      <c r="C20" s="51"/>
      <c r="D20" s="65"/>
      <c r="E20" s="65"/>
      <c r="F20" s="52"/>
      <c r="G20" s="52"/>
      <c r="H20" s="53"/>
      <c r="I20" s="53"/>
      <c r="J20" s="54"/>
      <c r="K20" s="55"/>
      <c r="L20" s="56"/>
      <c r="M20" s="56"/>
      <c r="N20" s="39">
        <f>'Berechnungsblatt LK'!H43</f>
        <v>0</v>
      </c>
      <c r="O20" s="39">
        <f>N20+H20+I20+J20*'Berechnungsblatt LK'!$A$13</f>
        <v>0</v>
      </c>
      <c r="P20" s="70"/>
    </row>
    <row r="21" spans="1:16" s="7" customFormat="1" ht="30" customHeight="1" x14ac:dyDescent="0.2">
      <c r="A21" s="70"/>
      <c r="B21" s="51"/>
      <c r="C21" s="51"/>
      <c r="D21" s="65"/>
      <c r="E21" s="65"/>
      <c r="F21" s="52"/>
      <c r="G21" s="52"/>
      <c r="H21" s="53"/>
      <c r="I21" s="53"/>
      <c r="J21" s="54"/>
      <c r="K21" s="55"/>
      <c r="L21" s="56"/>
      <c r="M21" s="56"/>
      <c r="N21" s="39">
        <f>'Berechnungsblatt LK'!H50</f>
        <v>0</v>
      </c>
      <c r="O21" s="39">
        <f>N21+H21+I21+J21*'Berechnungsblatt LK'!$A$13</f>
        <v>0</v>
      </c>
      <c r="P21" s="70"/>
    </row>
    <row r="22" spans="1:16" s="7" customFormat="1" ht="30" customHeight="1" x14ac:dyDescent="0.2">
      <c r="A22" s="70"/>
      <c r="B22" s="51"/>
      <c r="C22" s="51"/>
      <c r="D22" s="65"/>
      <c r="E22" s="65"/>
      <c r="F22" s="52"/>
      <c r="G22" s="52"/>
      <c r="H22" s="53"/>
      <c r="I22" s="53"/>
      <c r="J22" s="54"/>
      <c r="K22" s="55"/>
      <c r="L22" s="56"/>
      <c r="M22" s="56"/>
      <c r="N22" s="39">
        <f>'Berechnungsblatt LK'!H57</f>
        <v>0</v>
      </c>
      <c r="O22" s="39">
        <f>N22+H22+I22+J22*'Berechnungsblatt LK'!$A$13</f>
        <v>0</v>
      </c>
      <c r="P22" s="70"/>
    </row>
    <row r="23" spans="1:16" s="7" customFormat="1" ht="30" customHeight="1" x14ac:dyDescent="0.2">
      <c r="A23" s="70"/>
      <c r="B23" s="51"/>
      <c r="C23" s="51"/>
      <c r="D23" s="65"/>
      <c r="E23" s="65"/>
      <c r="F23" s="52"/>
      <c r="G23" s="52"/>
      <c r="H23" s="53"/>
      <c r="I23" s="53"/>
      <c r="J23" s="54"/>
      <c r="K23" s="55"/>
      <c r="L23" s="56"/>
      <c r="M23" s="56"/>
      <c r="N23" s="39">
        <f>'Berechnungsblatt LK'!H64</f>
        <v>0</v>
      </c>
      <c r="O23" s="39">
        <f>N23+H23+I23+J23*'Berechnungsblatt LK'!$A$13</f>
        <v>0</v>
      </c>
      <c r="P23" s="70"/>
    </row>
    <row r="24" spans="1:16" s="7" customFormat="1" ht="30" customHeight="1" x14ac:dyDescent="0.2">
      <c r="A24" s="70"/>
      <c r="B24" s="34"/>
      <c r="C24" s="34"/>
      <c r="D24" s="65"/>
      <c r="E24" s="65"/>
      <c r="F24" s="57"/>
      <c r="G24" s="57"/>
      <c r="H24" s="58"/>
      <c r="I24" s="58"/>
      <c r="J24" s="34"/>
      <c r="K24" s="59"/>
      <c r="L24" s="56"/>
      <c r="M24" s="56"/>
      <c r="N24" s="40">
        <f>'Berechnungsblatt LK'!H71</f>
        <v>0</v>
      </c>
      <c r="O24" s="40">
        <f>N24+H24+I24+J24*'Berechnungsblatt LK'!$A$13</f>
        <v>0</v>
      </c>
      <c r="P24" s="70"/>
    </row>
    <row r="25" spans="1:16" s="8" customFormat="1" ht="26.25" customHeight="1" x14ac:dyDescent="0.2">
      <c r="A25" s="71"/>
      <c r="B25" s="83"/>
      <c r="C25" s="83"/>
      <c r="D25" s="84"/>
      <c r="E25" s="84"/>
      <c r="F25" s="84"/>
      <c r="G25" s="84"/>
      <c r="H25" s="83"/>
      <c r="I25" s="83"/>
      <c r="J25" s="83"/>
      <c r="K25" s="83"/>
      <c r="L25" s="83"/>
      <c r="M25" s="83"/>
      <c r="N25" s="83"/>
      <c r="O25" s="83"/>
      <c r="P25" s="71"/>
    </row>
    <row r="26" spans="1:16" ht="30" customHeight="1" thickBo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ht="12.75" customHeight="1" x14ac:dyDescent="0.2">
      <c r="A27" s="66"/>
      <c r="B27" s="47" t="s">
        <v>1</v>
      </c>
      <c r="C27" s="138" t="s">
        <v>53</v>
      </c>
      <c r="D27" s="138"/>
      <c r="E27" s="138"/>
      <c r="F27" s="138"/>
      <c r="G27" s="138"/>
      <c r="H27" s="64" t="s">
        <v>9</v>
      </c>
      <c r="I27" s="94"/>
      <c r="J27" s="95"/>
      <c r="K27" s="94"/>
      <c r="L27" s="96"/>
      <c r="M27" s="90" t="s">
        <v>60</v>
      </c>
      <c r="N27" s="41" t="s">
        <v>1</v>
      </c>
      <c r="O27" s="42"/>
      <c r="P27" s="66"/>
    </row>
    <row r="28" spans="1:16" ht="13.5" x14ac:dyDescent="0.2">
      <c r="A28" s="66"/>
      <c r="B28" s="48"/>
      <c r="C28" s="46"/>
      <c r="D28" s="49"/>
      <c r="E28" s="49"/>
      <c r="F28" s="49"/>
      <c r="G28" s="50"/>
      <c r="H28" s="97" t="s">
        <v>68</v>
      </c>
      <c r="I28" s="98" t="s">
        <v>74</v>
      </c>
      <c r="J28" s="99"/>
      <c r="K28" s="98"/>
      <c r="L28" s="100"/>
      <c r="M28" s="91"/>
      <c r="N28" s="43"/>
      <c r="O28" s="44"/>
      <c r="P28" s="66"/>
    </row>
    <row r="29" spans="1:16" ht="13.5" x14ac:dyDescent="0.2">
      <c r="A29" s="66"/>
      <c r="B29" s="48"/>
      <c r="C29" s="46"/>
      <c r="D29" s="46"/>
      <c r="E29" s="46"/>
      <c r="F29" s="46"/>
      <c r="G29" s="46"/>
      <c r="H29" s="97" t="s">
        <v>75</v>
      </c>
      <c r="I29" s="98" t="s">
        <v>76</v>
      </c>
      <c r="J29" s="99"/>
      <c r="K29" s="98"/>
      <c r="L29" s="100"/>
      <c r="M29" s="91"/>
      <c r="N29" s="114"/>
      <c r="O29" s="115"/>
      <c r="P29" s="66"/>
    </row>
    <row r="30" spans="1:16" ht="13.5" x14ac:dyDescent="0.2">
      <c r="A30" s="66"/>
      <c r="B30" s="48"/>
      <c r="C30" s="46"/>
      <c r="D30" s="46"/>
      <c r="E30" s="46"/>
      <c r="F30" s="46"/>
      <c r="G30" s="46"/>
      <c r="H30" s="97" t="s">
        <v>77</v>
      </c>
      <c r="I30" s="98" t="s">
        <v>78</v>
      </c>
      <c r="J30" s="99"/>
      <c r="K30" s="98"/>
      <c r="L30" s="100"/>
      <c r="M30" s="91"/>
      <c r="N30" s="114"/>
      <c r="O30" s="115"/>
      <c r="P30" s="66"/>
    </row>
    <row r="31" spans="1:16" ht="13.5" x14ac:dyDescent="0.2">
      <c r="A31" s="66"/>
      <c r="B31" s="48"/>
      <c r="C31" s="46"/>
      <c r="D31" s="46"/>
      <c r="E31" s="46"/>
      <c r="F31" s="46"/>
      <c r="G31" s="46"/>
      <c r="H31" s="97" t="s">
        <v>69</v>
      </c>
      <c r="I31" s="98" t="s">
        <v>15</v>
      </c>
      <c r="J31" s="99"/>
      <c r="K31" s="98"/>
      <c r="L31" s="100"/>
      <c r="M31" s="91"/>
      <c r="N31" s="45" t="s">
        <v>18</v>
      </c>
      <c r="O31" s="44"/>
      <c r="P31" s="66"/>
    </row>
    <row r="32" spans="1:16" ht="13.5" x14ac:dyDescent="0.2">
      <c r="A32" s="66"/>
      <c r="B32" s="133" t="s">
        <v>51</v>
      </c>
      <c r="C32" s="134"/>
      <c r="D32" s="134"/>
      <c r="E32" s="134"/>
      <c r="F32" s="134"/>
      <c r="G32" s="134"/>
      <c r="H32" s="97" t="s">
        <v>70</v>
      </c>
      <c r="I32" s="98" t="s">
        <v>16</v>
      </c>
      <c r="J32" s="99"/>
      <c r="K32" s="98"/>
      <c r="L32" s="100"/>
      <c r="M32" s="92" t="s">
        <v>50</v>
      </c>
      <c r="N32" s="114"/>
      <c r="O32" s="115"/>
      <c r="P32" s="66"/>
    </row>
    <row r="33" spans="1:16" ht="14.25" thickBot="1" x14ac:dyDescent="0.25">
      <c r="A33" s="66"/>
      <c r="B33" s="136" t="s">
        <v>63</v>
      </c>
      <c r="C33" s="137"/>
      <c r="D33" s="137"/>
      <c r="E33" s="137"/>
      <c r="F33" s="137"/>
      <c r="G33" s="137"/>
      <c r="H33" s="101" t="s">
        <v>71</v>
      </c>
      <c r="I33" s="102" t="s">
        <v>17</v>
      </c>
      <c r="J33" s="103"/>
      <c r="K33" s="102"/>
      <c r="L33" s="104"/>
      <c r="M33" s="93" t="s">
        <v>63</v>
      </c>
      <c r="N33" s="135"/>
      <c r="O33" s="132"/>
      <c r="P33" s="66"/>
    </row>
    <row r="34" spans="1:16" ht="18.75" customHeight="1" x14ac:dyDescent="0.2">
      <c r="A34" s="66"/>
      <c r="B34" s="72" t="s">
        <v>67</v>
      </c>
      <c r="C34" s="72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73"/>
      <c r="P34" s="66"/>
    </row>
  </sheetData>
  <sheetProtection algorithmName="SHA-512" hashValue="jrVpeRSyyEIuln0n19oAcFU9rWSaP4cbwEFzZiM/3EVzUNtkp+Tut6NLyqsAIQ+NSJO6UDmcGfcneKG6dbU5Ag==" saltValue="umU+meuWN+OExSCR9dq9eQ==" spinCount="100000" sheet="1" objects="1" scenarios="1"/>
  <mergeCells count="20">
    <mergeCell ref="O32:O33"/>
    <mergeCell ref="B32:G32"/>
    <mergeCell ref="N32:N33"/>
    <mergeCell ref="B33:G33"/>
    <mergeCell ref="C27:G27"/>
    <mergeCell ref="C7:H7"/>
    <mergeCell ref="K14:K15"/>
    <mergeCell ref="B1:O1"/>
    <mergeCell ref="N29:N30"/>
    <mergeCell ref="O29:O30"/>
    <mergeCell ref="L9:O9"/>
    <mergeCell ref="B14:B15"/>
    <mergeCell ref="D14:E14"/>
    <mergeCell ref="F14:G14"/>
    <mergeCell ref="C9:D9"/>
    <mergeCell ref="C14:C15"/>
    <mergeCell ref="B3:H3"/>
    <mergeCell ref="L12:O12"/>
    <mergeCell ref="C5:G5"/>
    <mergeCell ref="B12:K12"/>
  </mergeCells>
  <phoneticPr fontId="2" type="noConversion"/>
  <dataValidations xWindow="355" yWindow="602" count="8">
    <dataValidation type="textLength" operator="equal" allowBlank="1" showInputMessage="1" showErrorMessage="1" sqref="H11">
      <formula1>20</formula1>
    </dataValidation>
    <dataValidation type="list" allowBlank="1" showInputMessage="1" showErrorMessage="1" errorTitle="Auswahl der Art:" error="W = Wandertag, Schitag, Schwimmtag_x000a_Ei = Exkursion, Berufspr.Ttage innerhalb d. Dienstortes_x000a_Ea = Exkursion, Berufspr. Tage außerhalb d. Dienstortes_x000a_S = Sommersportwoche_x000a_P = Projektwoche_x000a_Wi = Wintersportwoche" promptTitle="Auswahl der Art:" prompt="F = Wandertag, Schitag, Schwimmtag_x000a_B = Exkursionen mehr als 12-24 Stunden_x000a_K = Exkursionen bis 12 Stunden_x000a_D = Sommersportwoche_x000a_E = Projektwoche_x000a_C = Wintersportwoche" sqref="J9">
      <formula1>$H$28:$H$33</formula1>
    </dataValidation>
    <dataValidation type="decimal" allowBlank="1" showInputMessage="1" showErrorMessage="1" sqref="H16:I24">
      <formula1>0</formula1>
      <formula2>1000</formula2>
    </dataValidation>
    <dataValidation type="date" operator="greaterThanOrEqual" allowBlank="1" showInputMessage="1" showErrorMessage="1" errorTitle="Datumseingabe" error="T.M oder T/M_x000a_(Tag und Monat durch Punkt oder Schrägstrich getrennt)" promptTitle="Datumseingabe" prompt="T.M oder T/M_x000a_(Tag und Monat durch Punkt oder Schrägstrich getrennt)" sqref="D16:E24">
      <formula1>40544</formula1>
    </dataValidation>
    <dataValidation type="time" operator="greaterThanOrEqual" allowBlank="1" showInputMessage="1" showErrorMessage="1" errorTitle="Zeiteingabe" error="H:M_x000a_(Stunden und Minuten durch Doppelpunkt getrennt)" promptTitle="Zeiteingabe" prompt="H:M_x000a_(Stunden und Minuten durch Doppelpunkt getrennt)" sqref="F16:G24">
      <formula1>0</formula1>
    </dataValidation>
    <dataValidation type="whole" allowBlank="1" showInputMessage="1" showErrorMessage="1" sqref="C16 J16:J24">
      <formula1>0</formula1>
      <formula2>1000</formula2>
    </dataValidation>
    <dataValidation type="decimal" allowBlank="1" showInputMessage="1" showErrorMessage="1" errorTitle="Dienststellennummer" error="Eingabe max. 6-stellig" sqref="C9:D9">
      <formula1>0</formula1>
      <formula2>999999</formula2>
    </dataValidation>
    <dataValidation type="whole" allowBlank="1" showInputMessage="1" showErrorMessage="1" errorTitle="Personalaktnummer" error="nummerisch, max. 7 Stellen" sqref="K16:K24">
      <formula1>0</formula1>
      <formula2>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8" orientation="landscape" r:id="rId1"/>
  <headerFooter alignWithMargins="0">
    <oddFooter>&amp;R&amp;D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N71"/>
  <sheetViews>
    <sheetView workbookViewId="0">
      <selection activeCell="D7" sqref="D7"/>
    </sheetView>
  </sheetViews>
  <sheetFormatPr baseColWidth="10" defaultColWidth="11.42578125" defaultRowHeight="12.75" x14ac:dyDescent="0.2"/>
  <cols>
    <col min="1" max="1" width="9.85546875" style="2" customWidth="1"/>
    <col min="2" max="2" width="11.42578125" style="1"/>
    <col min="3" max="3" width="12.85546875" style="1" customWidth="1"/>
    <col min="4" max="4" width="11.42578125" style="1"/>
    <col min="5" max="5" width="7.140625" style="1" customWidth="1"/>
    <col min="6" max="6" width="15.28515625" style="1" bestFit="1" customWidth="1"/>
    <col min="7" max="7" width="15.28515625" style="1" customWidth="1"/>
    <col min="8" max="8" width="12.5703125" style="1" customWidth="1"/>
    <col min="9" max="11" width="11.42578125" style="1"/>
    <col min="12" max="12" width="11.28515625" style="1" customWidth="1"/>
    <col min="13" max="13" width="11.42578125" style="1"/>
    <col min="14" max="14" width="11.140625" style="1" customWidth="1"/>
    <col min="15" max="16384" width="11.42578125" style="1"/>
  </cols>
  <sheetData>
    <row r="1" spans="1:14" x14ac:dyDescent="0.2">
      <c r="A1" s="11" t="s">
        <v>29</v>
      </c>
      <c r="F1" s="10"/>
      <c r="G1" s="10"/>
      <c r="H1" s="17"/>
      <c r="J1" s="15"/>
      <c r="K1" s="15"/>
      <c r="L1" s="15"/>
    </row>
    <row r="2" spans="1:14" x14ac:dyDescent="0.2">
      <c r="A2" s="20"/>
      <c r="B2" s="21" t="s">
        <v>54</v>
      </c>
      <c r="C2" s="21" t="s">
        <v>55</v>
      </c>
      <c r="D2" s="21" t="s">
        <v>56</v>
      </c>
      <c r="F2" s="9"/>
      <c r="G2" s="9"/>
      <c r="H2" s="17"/>
      <c r="M2" s="10"/>
    </row>
    <row r="3" spans="1:14" x14ac:dyDescent="0.2">
      <c r="A3" s="20"/>
      <c r="B3" s="28">
        <f>ROUND($D$3/3,2)</f>
        <v>10</v>
      </c>
      <c r="C3" s="28">
        <f>ROUND($D$3/3*2,2)</f>
        <v>20</v>
      </c>
      <c r="D3" s="29">
        <v>30</v>
      </c>
      <c r="F3" s="18"/>
      <c r="G3" s="18"/>
      <c r="H3" s="17"/>
      <c r="I3" s="17"/>
      <c r="J3" s="17"/>
      <c r="K3" s="17"/>
      <c r="L3" s="17"/>
      <c r="M3" s="19"/>
    </row>
    <row r="4" spans="1:14" ht="13.5" x14ac:dyDescent="0.2">
      <c r="A4" s="30" t="s">
        <v>68</v>
      </c>
      <c r="B4" s="28">
        <f>ROUND($D$3*42.5%,2)</f>
        <v>12.75</v>
      </c>
      <c r="C4" s="28">
        <f>ROUND($D$3*87.5%,2)</f>
        <v>26.25</v>
      </c>
      <c r="D4" s="28">
        <f>ROUND($D$3*87.5%,2)</f>
        <v>26.25</v>
      </c>
      <c r="F4" s="17"/>
      <c r="G4" s="17"/>
      <c r="H4" s="17"/>
      <c r="M4" s="10"/>
    </row>
    <row r="5" spans="1:14" ht="13.5" x14ac:dyDescent="0.2">
      <c r="A5" s="30" t="s">
        <v>75</v>
      </c>
      <c r="B5" s="28"/>
      <c r="C5" s="28"/>
      <c r="D5" s="28">
        <v>22.8</v>
      </c>
      <c r="F5" s="12"/>
      <c r="G5" s="12"/>
      <c r="H5" s="17"/>
      <c r="I5" s="16"/>
      <c r="J5" s="16"/>
      <c r="K5" s="16"/>
      <c r="L5" s="16"/>
      <c r="M5" s="10"/>
    </row>
    <row r="6" spans="1:14" ht="13.5" x14ac:dyDescent="0.2">
      <c r="A6" s="30" t="s">
        <v>77</v>
      </c>
      <c r="B6" s="28">
        <f>B3</f>
        <v>10</v>
      </c>
      <c r="C6" s="28">
        <f>C3</f>
        <v>20</v>
      </c>
      <c r="D6" s="28">
        <v>20</v>
      </c>
      <c r="H6" s="17"/>
      <c r="M6" s="10"/>
    </row>
    <row r="7" spans="1:14" ht="13.5" x14ac:dyDescent="0.2">
      <c r="A7" s="31" t="s">
        <v>30</v>
      </c>
      <c r="B7" s="28"/>
      <c r="C7" s="28"/>
      <c r="D7" s="28"/>
      <c r="H7" s="17"/>
      <c r="M7" s="10"/>
    </row>
    <row r="8" spans="1:14" ht="13.5" x14ac:dyDescent="0.2">
      <c r="A8" s="30" t="s">
        <v>69</v>
      </c>
      <c r="B8" s="28"/>
      <c r="C8" s="28"/>
      <c r="D8" s="28">
        <f>ROUND($D$3*105%,2)</f>
        <v>31.5</v>
      </c>
      <c r="H8" s="24"/>
      <c r="M8" s="10"/>
    </row>
    <row r="9" spans="1:14" ht="13.5" x14ac:dyDescent="0.2">
      <c r="A9" s="30" t="s">
        <v>70</v>
      </c>
      <c r="B9" s="28"/>
      <c r="C9" s="28"/>
      <c r="D9" s="28">
        <f>ROUND($D$3*96%,2)</f>
        <v>28.8</v>
      </c>
      <c r="H9" s="17"/>
      <c r="M9" s="10"/>
    </row>
    <row r="10" spans="1:14" ht="13.5" x14ac:dyDescent="0.2">
      <c r="A10" s="30" t="s">
        <v>71</v>
      </c>
      <c r="B10" s="28"/>
      <c r="C10" s="28"/>
      <c r="D10" s="28">
        <f>ROUND($D$3*121%,2)</f>
        <v>36.299999999999997</v>
      </c>
      <c r="F10" s="18" t="s">
        <v>37</v>
      </c>
      <c r="G10" s="20"/>
      <c r="H10" s="21" t="s">
        <v>36</v>
      </c>
      <c r="I10" s="21" t="s">
        <v>68</v>
      </c>
      <c r="J10" s="21" t="s">
        <v>75</v>
      </c>
      <c r="K10" s="21" t="s">
        <v>77</v>
      </c>
      <c r="L10" s="21" t="s">
        <v>69</v>
      </c>
      <c r="M10" s="21" t="s">
        <v>70</v>
      </c>
      <c r="N10" s="21" t="s">
        <v>71</v>
      </c>
    </row>
    <row r="11" spans="1:14" x14ac:dyDescent="0.2">
      <c r="G11" s="22" t="s">
        <v>32</v>
      </c>
      <c r="H11" s="20">
        <f>Lehrkräfte!E16-Lehrkräfte!D16</f>
        <v>0</v>
      </c>
      <c r="I11" s="20">
        <f>ROUNDDOWN($F14/24,0)*$D$4</f>
        <v>0</v>
      </c>
      <c r="J11" s="20">
        <f>ROUNDDOWN($F14/24,0)*$D$5</f>
        <v>0</v>
      </c>
      <c r="K11" s="20">
        <f>ROUNDDOWN($F14/24,0)*$D$6</f>
        <v>0</v>
      </c>
      <c r="L11" s="23" t="str">
        <f>IF(Lehrkräfte!D16="","",($H11+1)*$D$8)</f>
        <v/>
      </c>
      <c r="M11" s="20" t="str">
        <f>IF(Lehrkräfte!D16="","",($H11+1)*$D$9)</f>
        <v/>
      </c>
      <c r="N11" s="20" t="str">
        <f>IF(Lehrkräfte!D16="","",($H11+1)*$D$10)</f>
        <v/>
      </c>
    </row>
    <row r="12" spans="1:14" x14ac:dyDescent="0.2">
      <c r="A12" s="10" t="s">
        <v>28</v>
      </c>
      <c r="G12" s="22" t="s">
        <v>31</v>
      </c>
      <c r="H12" s="24">
        <f>IF($F14-ROUNDDOWN($F14/24,0)*24&gt;12.00001,1,0)</f>
        <v>0</v>
      </c>
      <c r="I12" s="20">
        <f>$H12*$D$4</f>
        <v>0</v>
      </c>
      <c r="J12" s="20">
        <f>$H12*$D$5</f>
        <v>0</v>
      </c>
      <c r="K12" s="20">
        <f>$H12*$D$6</f>
        <v>0</v>
      </c>
      <c r="L12" s="25"/>
      <c r="M12" s="20"/>
      <c r="N12" s="20"/>
    </row>
    <row r="13" spans="1:14" x14ac:dyDescent="0.2">
      <c r="A13" s="9">
        <v>0</v>
      </c>
      <c r="F13" s="32" t="s">
        <v>35</v>
      </c>
      <c r="G13" s="22" t="s">
        <v>34</v>
      </c>
      <c r="H13" s="24">
        <f>IF(H12=0,IF($F14-ROUNDDOWN($F14/24,0)*24&gt;8.00001,1,0),0)</f>
        <v>0</v>
      </c>
      <c r="I13" s="20">
        <f>$H13*$C$4</f>
        <v>0</v>
      </c>
      <c r="J13" s="20">
        <f>$H13*$C$5</f>
        <v>0</v>
      </c>
      <c r="K13" s="20">
        <f>$H13*$C$6</f>
        <v>0</v>
      </c>
      <c r="L13" s="25"/>
      <c r="M13" s="20"/>
      <c r="N13" s="20"/>
    </row>
    <row r="14" spans="1:14" x14ac:dyDescent="0.2">
      <c r="F14" s="33">
        <f>VALUE(Lehrkräfte!E16+Lehrkräfte!G16-Lehrkräfte!D16-Lehrkräfte!F16)*24</f>
        <v>0</v>
      </c>
      <c r="G14" s="22" t="s">
        <v>33</v>
      </c>
      <c r="H14" s="24">
        <f>IF(H12=0,IF(H13=0,IF($F14-ROUNDDOWN($F14/24,0)*24&gt;5.00001,1,0),0),0)</f>
        <v>0</v>
      </c>
      <c r="I14" s="20">
        <f>$H14*$B$4</f>
        <v>0</v>
      </c>
      <c r="J14" s="20">
        <f>$H14*$B$5</f>
        <v>0</v>
      </c>
      <c r="K14" s="20">
        <f>$H14*$B$6</f>
        <v>0</v>
      </c>
      <c r="L14" s="25"/>
      <c r="M14" s="20"/>
      <c r="N14" s="20"/>
    </row>
    <row r="15" spans="1:14" x14ac:dyDescent="0.2">
      <c r="F15" s="14"/>
      <c r="G15" s="26" t="s">
        <v>38</v>
      </c>
      <c r="H15" s="27">
        <f>SUM(I15:N15)</f>
        <v>0</v>
      </c>
      <c r="I15" s="27">
        <f>IF(Lehrkräfte!$J$9=I10,SUM(I11:I14),0)</f>
        <v>0</v>
      </c>
      <c r="J15" s="27">
        <f>IF(Lehrkräfte!$J$9=J10,SUM(J11:J14),0)</f>
        <v>0</v>
      </c>
      <c r="K15" s="27">
        <f>IF(Lehrkräfte!$J$9=K10,SUM(K11:K14),0)</f>
        <v>0</v>
      </c>
      <c r="L15" s="27">
        <f>IF(Lehrkräfte!$J$9=L10,SUM(L11:L14),0)</f>
        <v>0</v>
      </c>
      <c r="M15" s="27">
        <f>IF(Lehrkräfte!$J$9=M10,SUM(M11:M14),0)</f>
        <v>0</v>
      </c>
      <c r="N15" s="27">
        <f>IF(Lehrkräfte!$J$9=N10,SUM(N11:N14),0)</f>
        <v>0</v>
      </c>
    </row>
    <row r="16" spans="1:14" x14ac:dyDescent="0.2">
      <c r="C16" s="13"/>
    </row>
    <row r="17" spans="1:14" x14ac:dyDescent="0.2">
      <c r="F17" s="18" t="s">
        <v>39</v>
      </c>
      <c r="G17" s="20"/>
      <c r="H17" s="21" t="s">
        <v>36</v>
      </c>
      <c r="I17" s="21" t="s">
        <v>68</v>
      </c>
      <c r="J17" s="21" t="s">
        <v>75</v>
      </c>
      <c r="K17" s="21" t="s">
        <v>77</v>
      </c>
      <c r="L17" s="21" t="s">
        <v>69</v>
      </c>
      <c r="M17" s="21" t="s">
        <v>70</v>
      </c>
      <c r="N17" s="21" t="s">
        <v>71</v>
      </c>
    </row>
    <row r="18" spans="1:14" x14ac:dyDescent="0.2">
      <c r="A18" s="10"/>
      <c r="G18" s="22" t="s">
        <v>32</v>
      </c>
      <c r="H18" s="20">
        <f>Lehrkräfte!E17-Lehrkräfte!D17</f>
        <v>0</v>
      </c>
      <c r="I18" s="20">
        <f>ROUNDDOWN($F21/24,0)*$D$4</f>
        <v>0</v>
      </c>
      <c r="J18" s="20">
        <f>ROUNDDOWN($F21/24,0)*$D$5</f>
        <v>0</v>
      </c>
      <c r="K18" s="20">
        <f>ROUNDDOWN($F21/24,0)*$D$6</f>
        <v>0</v>
      </c>
      <c r="L18" s="23" t="str">
        <f>IF(Lehrkräfte!D17="","",($H18+1)*$D$8)</f>
        <v/>
      </c>
      <c r="M18" s="20" t="str">
        <f>IF(Lehrkräfte!D17="","",($H18+1)*$D$9)</f>
        <v/>
      </c>
      <c r="N18" s="20" t="str">
        <f>IF(Lehrkräfte!D17="","",($H18+1)*$D$10)</f>
        <v/>
      </c>
    </row>
    <row r="19" spans="1:14" x14ac:dyDescent="0.2">
      <c r="A19" s="9"/>
      <c r="G19" s="22" t="s">
        <v>31</v>
      </c>
      <c r="H19" s="24">
        <f>IF($F21-ROUNDDOWN($F21/24,0)*24&gt;12.00001,1,0)</f>
        <v>0</v>
      </c>
      <c r="I19" s="20">
        <f>$H19*$D$4</f>
        <v>0</v>
      </c>
      <c r="J19" s="20">
        <f>$H19*$D$5</f>
        <v>0</v>
      </c>
      <c r="K19" s="20">
        <f>$H19*$D$6</f>
        <v>0</v>
      </c>
      <c r="L19" s="25"/>
      <c r="M19" s="20"/>
      <c r="N19" s="20"/>
    </row>
    <row r="20" spans="1:14" x14ac:dyDescent="0.2">
      <c r="F20" s="32" t="s">
        <v>35</v>
      </c>
      <c r="G20" s="22" t="s">
        <v>34</v>
      </c>
      <c r="H20" s="24">
        <f>IF(H19=0,IF($F21-ROUNDDOWN($F21/24,0)*24&gt;8.00001,1,0),0)</f>
        <v>0</v>
      </c>
      <c r="I20" s="20">
        <f>$H20*$C$4</f>
        <v>0</v>
      </c>
      <c r="J20" s="20">
        <f>$H20*$C$5</f>
        <v>0</v>
      </c>
      <c r="K20" s="20">
        <f>$H20*$C$6</f>
        <v>0</v>
      </c>
      <c r="L20" s="25"/>
      <c r="M20" s="20"/>
      <c r="N20" s="20"/>
    </row>
    <row r="21" spans="1:14" x14ac:dyDescent="0.2">
      <c r="F21" s="33">
        <f>VALUE(Lehrkräfte!E17+Lehrkräfte!G17-Lehrkräfte!D17-Lehrkräfte!F17)*24</f>
        <v>0</v>
      </c>
      <c r="G21" s="22" t="s">
        <v>33</v>
      </c>
      <c r="H21" s="24">
        <f>IF(H19=0,IF(H20=0,IF($F21-ROUNDDOWN($F21/24,0)*24&gt;5.00001,1,0),0),0)</f>
        <v>0</v>
      </c>
      <c r="I21" s="20">
        <f>$H21*$B$4</f>
        <v>0</v>
      </c>
      <c r="J21" s="20">
        <f>$H21*$B$5</f>
        <v>0</v>
      </c>
      <c r="K21" s="20">
        <f>$H21*$B$6</f>
        <v>0</v>
      </c>
      <c r="L21" s="25"/>
      <c r="M21" s="20"/>
      <c r="N21" s="20"/>
    </row>
    <row r="22" spans="1:14" x14ac:dyDescent="0.2">
      <c r="F22" s="14"/>
      <c r="G22" s="26" t="s">
        <v>38</v>
      </c>
      <c r="H22" s="27">
        <f>SUM(I22:N22)</f>
        <v>0</v>
      </c>
      <c r="I22" s="27">
        <f>IF(Lehrkräfte!$J$9=I17,SUM(I18:I21),0)</f>
        <v>0</v>
      </c>
      <c r="J22" s="27">
        <f>IF(Lehrkräfte!$J$9=J17,SUM(J18:J21),0)</f>
        <v>0</v>
      </c>
      <c r="K22" s="27">
        <f>IF(Lehrkräfte!$J$9=K17,SUM(K18:K21),0)</f>
        <v>0</v>
      </c>
      <c r="L22" s="27">
        <f>IF(Lehrkräfte!$J$9=L17,SUM(L18:L21),0)</f>
        <v>0</v>
      </c>
      <c r="M22" s="27">
        <f>IF(Lehrkräfte!$J$9=M17,SUM(M18:M21),0)</f>
        <v>0</v>
      </c>
      <c r="N22" s="27">
        <f>IF(Lehrkräfte!$J$9=N17,SUM(N18:N21),0)</f>
        <v>0</v>
      </c>
    </row>
    <row r="23" spans="1:14" x14ac:dyDescent="0.2">
      <c r="H23" s="15"/>
      <c r="L23" s="16"/>
    </row>
    <row r="24" spans="1:14" x14ac:dyDescent="0.2">
      <c r="F24" s="18" t="s">
        <v>40</v>
      </c>
      <c r="G24" s="20"/>
      <c r="H24" s="21" t="s">
        <v>36</v>
      </c>
      <c r="I24" s="21" t="s">
        <v>68</v>
      </c>
      <c r="J24" s="21" t="s">
        <v>75</v>
      </c>
      <c r="K24" s="21" t="s">
        <v>77</v>
      </c>
      <c r="L24" s="21" t="s">
        <v>69</v>
      </c>
      <c r="M24" s="21" t="s">
        <v>70</v>
      </c>
      <c r="N24" s="21" t="s">
        <v>71</v>
      </c>
    </row>
    <row r="25" spans="1:14" x14ac:dyDescent="0.2">
      <c r="G25" s="22" t="s">
        <v>32</v>
      </c>
      <c r="H25" s="20">
        <f>Lehrkräfte!E18-Lehrkräfte!D18</f>
        <v>0</v>
      </c>
      <c r="I25" s="20">
        <f>ROUNDDOWN($F28/24,0)*$D$4</f>
        <v>0</v>
      </c>
      <c r="J25" s="20">
        <f>ROUNDDOWN($F28/24,0)*$D$5</f>
        <v>0</v>
      </c>
      <c r="K25" s="20">
        <f>ROUNDDOWN($F28/24,0)*$D$6</f>
        <v>0</v>
      </c>
      <c r="L25" s="23" t="str">
        <f>IF(Lehrkräfte!D18="","",($H25+1)*$D$8)</f>
        <v/>
      </c>
      <c r="M25" s="20" t="str">
        <f>IF(Lehrkräfte!D18="","",($H25+1)*$D$9)</f>
        <v/>
      </c>
      <c r="N25" s="20" t="str">
        <f>IF(Lehrkräfte!D18="","",($H25+1)*$D$10)</f>
        <v/>
      </c>
    </row>
    <row r="26" spans="1:14" x14ac:dyDescent="0.2">
      <c r="G26" s="22" t="s">
        <v>31</v>
      </c>
      <c r="H26" s="24">
        <f>IF($F28-ROUNDDOWN($F28/24,0)*24&gt;12.00001,1,0)</f>
        <v>0</v>
      </c>
      <c r="I26" s="20">
        <f>$H26*$D$4</f>
        <v>0</v>
      </c>
      <c r="J26" s="20">
        <f>$H26*$D$5</f>
        <v>0</v>
      </c>
      <c r="K26" s="20">
        <f>$H26*$D$6</f>
        <v>0</v>
      </c>
      <c r="L26" s="25"/>
      <c r="M26" s="20"/>
      <c r="N26" s="20"/>
    </row>
    <row r="27" spans="1:14" x14ac:dyDescent="0.2">
      <c r="F27" s="32" t="s">
        <v>35</v>
      </c>
      <c r="G27" s="22" t="s">
        <v>34</v>
      </c>
      <c r="H27" s="24">
        <f>IF(H26=0,IF($F28-ROUNDDOWN($F28/24,0)*24&gt;8.00001,1,0),0)</f>
        <v>0</v>
      </c>
      <c r="I27" s="20">
        <f>$H27*$C$4</f>
        <v>0</v>
      </c>
      <c r="J27" s="20">
        <f>$H27*$C$5</f>
        <v>0</v>
      </c>
      <c r="K27" s="20">
        <f>$H27*$C$6</f>
        <v>0</v>
      </c>
      <c r="L27" s="25"/>
      <c r="M27" s="20"/>
      <c r="N27" s="20"/>
    </row>
    <row r="28" spans="1:14" x14ac:dyDescent="0.2">
      <c r="F28" s="33">
        <f>VALUE(Lehrkräfte!E18+Lehrkräfte!G18-Lehrkräfte!D18-Lehrkräfte!F18)*24</f>
        <v>0</v>
      </c>
      <c r="G28" s="22" t="s">
        <v>33</v>
      </c>
      <c r="H28" s="24">
        <f>IF(H26=0,IF(H27=0,IF($F28-ROUNDDOWN($F28/24,0)*24&gt;5.00001,1,0),0),0)</f>
        <v>0</v>
      </c>
      <c r="I28" s="20">
        <f>$H28*$B$4</f>
        <v>0</v>
      </c>
      <c r="J28" s="20">
        <f>$H28*$B$5</f>
        <v>0</v>
      </c>
      <c r="K28" s="20">
        <f>$H28*$B$6</f>
        <v>0</v>
      </c>
      <c r="L28" s="25"/>
      <c r="M28" s="20"/>
      <c r="N28" s="20"/>
    </row>
    <row r="29" spans="1:14" x14ac:dyDescent="0.2">
      <c r="F29" s="14"/>
      <c r="G29" s="26" t="s">
        <v>38</v>
      </c>
      <c r="H29" s="27">
        <f>SUM(I29:N29)</f>
        <v>0</v>
      </c>
      <c r="I29" s="27">
        <f>IF(Lehrkräfte!$J$9=I24,SUM(I25:I28),0)</f>
        <v>0</v>
      </c>
      <c r="J29" s="27">
        <f>IF(Lehrkräfte!$J$9=J24,SUM(J25:J28),0)</f>
        <v>0</v>
      </c>
      <c r="K29" s="27">
        <f>IF(Lehrkräfte!$J$9=K24,SUM(K25:K28),0)</f>
        <v>0</v>
      </c>
      <c r="L29" s="27">
        <f>IF(Lehrkräfte!$J$9=L24,SUM(L25:L28),0)</f>
        <v>0</v>
      </c>
      <c r="M29" s="27">
        <f>IF(Lehrkräfte!$J$9=M24,SUM(M25:M28),0)</f>
        <v>0</v>
      </c>
      <c r="N29" s="27">
        <f>IF(Lehrkräfte!$J$9=N24,SUM(N25:N28),0)</f>
        <v>0</v>
      </c>
    </row>
    <row r="31" spans="1:14" x14ac:dyDescent="0.2">
      <c r="F31" s="18" t="s">
        <v>41</v>
      </c>
      <c r="G31" s="20"/>
      <c r="H31" s="21" t="s">
        <v>36</v>
      </c>
      <c r="I31" s="21" t="s">
        <v>68</v>
      </c>
      <c r="J31" s="21" t="s">
        <v>75</v>
      </c>
      <c r="K31" s="21" t="s">
        <v>77</v>
      </c>
      <c r="L31" s="21" t="s">
        <v>69</v>
      </c>
      <c r="M31" s="21" t="s">
        <v>70</v>
      </c>
      <c r="N31" s="21" t="s">
        <v>71</v>
      </c>
    </row>
    <row r="32" spans="1:14" x14ac:dyDescent="0.2">
      <c r="G32" s="22" t="s">
        <v>32</v>
      </c>
      <c r="H32" s="20">
        <f>Lehrkräfte!E19-Lehrkräfte!D19</f>
        <v>0</v>
      </c>
      <c r="I32" s="20">
        <f>ROUNDDOWN($F35/24,0)*$D$4</f>
        <v>0</v>
      </c>
      <c r="J32" s="20">
        <f>ROUNDDOWN($F35/24,0)*$D$5</f>
        <v>0</v>
      </c>
      <c r="K32" s="20">
        <f>ROUNDDOWN($F35/24,0)*$D$6</f>
        <v>0</v>
      </c>
      <c r="L32" s="23" t="str">
        <f>IF(Lehrkräfte!D19="","",($H32+1)*$D$8)</f>
        <v/>
      </c>
      <c r="M32" s="20" t="str">
        <f>IF(Lehrkräfte!D19="","",($H32+1)*$D$9)</f>
        <v/>
      </c>
      <c r="N32" s="20" t="str">
        <f>IF(Lehrkräfte!D19="","",($H32+1)*$D$10)</f>
        <v/>
      </c>
    </row>
    <row r="33" spans="6:14" x14ac:dyDescent="0.2">
      <c r="G33" s="22" t="s">
        <v>31</v>
      </c>
      <c r="H33" s="24">
        <f>IF($F35-ROUNDDOWN($F35/24,0)*24&gt;12.00001,1,0)</f>
        <v>0</v>
      </c>
      <c r="I33" s="20">
        <f>$H33*$D$4</f>
        <v>0</v>
      </c>
      <c r="J33" s="20">
        <f>$H33*$D$5</f>
        <v>0</v>
      </c>
      <c r="K33" s="20">
        <f>$H33*$D$6</f>
        <v>0</v>
      </c>
      <c r="L33" s="25"/>
      <c r="M33" s="20"/>
      <c r="N33" s="20"/>
    </row>
    <row r="34" spans="6:14" x14ac:dyDescent="0.2">
      <c r="F34" s="32" t="s">
        <v>35</v>
      </c>
      <c r="G34" s="22" t="s">
        <v>34</v>
      </c>
      <c r="H34" s="24">
        <f>IF(H33=0,IF($F35-ROUNDDOWN($F35/24,0)*24&gt;8.00001,1,0),0)</f>
        <v>0</v>
      </c>
      <c r="I34" s="20">
        <f>$H34*$C$4</f>
        <v>0</v>
      </c>
      <c r="J34" s="20">
        <f>$H34*$C$5</f>
        <v>0</v>
      </c>
      <c r="K34" s="20">
        <f>$H34*$C$6</f>
        <v>0</v>
      </c>
      <c r="L34" s="25"/>
      <c r="M34" s="20"/>
      <c r="N34" s="20"/>
    </row>
    <row r="35" spans="6:14" x14ac:dyDescent="0.2">
      <c r="F35" s="33">
        <f>VALUE(Lehrkräfte!E19+Lehrkräfte!G19-Lehrkräfte!D19-Lehrkräfte!F19)*24</f>
        <v>0</v>
      </c>
      <c r="G35" s="22" t="s">
        <v>33</v>
      </c>
      <c r="H35" s="24">
        <f>IF(H33=0,IF(H34=0,IF($F35-ROUNDDOWN($F35/24,0)*24&gt;5.00001,1,0),0),0)</f>
        <v>0</v>
      </c>
      <c r="I35" s="20">
        <f>$H35*$B$4</f>
        <v>0</v>
      </c>
      <c r="J35" s="20">
        <f>$H35*$B$5</f>
        <v>0</v>
      </c>
      <c r="K35" s="20">
        <f>$H35*$B$6</f>
        <v>0</v>
      </c>
      <c r="L35" s="25"/>
      <c r="M35" s="20"/>
      <c r="N35" s="20"/>
    </row>
    <row r="36" spans="6:14" x14ac:dyDescent="0.2">
      <c r="F36" s="14"/>
      <c r="G36" s="26" t="s">
        <v>38</v>
      </c>
      <c r="H36" s="27">
        <f>SUM(I36:N36)</f>
        <v>0</v>
      </c>
      <c r="I36" s="27">
        <f>IF(Lehrkräfte!$J$9=I31,SUM(I32:I35),0)</f>
        <v>0</v>
      </c>
      <c r="J36" s="27">
        <f>IF(Lehrkräfte!$J$9=J31,SUM(J32:J35),0)</f>
        <v>0</v>
      </c>
      <c r="K36" s="27">
        <f>IF(Lehrkräfte!$J$9=K31,SUM(K32:K35),0)</f>
        <v>0</v>
      </c>
      <c r="L36" s="27">
        <f>IF(Lehrkräfte!$J$9=L31,SUM(L32:L35),0)</f>
        <v>0</v>
      </c>
      <c r="M36" s="27">
        <f>IF(Lehrkräfte!$J$9=M31,SUM(M32:M35),0)</f>
        <v>0</v>
      </c>
      <c r="N36" s="27">
        <f>IF(Lehrkräfte!$J$9=N31,SUM(N32:N35),0)</f>
        <v>0</v>
      </c>
    </row>
    <row r="38" spans="6:14" x14ac:dyDescent="0.2">
      <c r="F38" s="18" t="s">
        <v>42</v>
      </c>
      <c r="G38" s="20"/>
      <c r="H38" s="21" t="s">
        <v>36</v>
      </c>
      <c r="I38" s="21" t="s">
        <v>68</v>
      </c>
      <c r="J38" s="21" t="s">
        <v>75</v>
      </c>
      <c r="K38" s="21" t="s">
        <v>77</v>
      </c>
      <c r="L38" s="21" t="s">
        <v>69</v>
      </c>
      <c r="M38" s="21" t="s">
        <v>70</v>
      </c>
      <c r="N38" s="21" t="s">
        <v>71</v>
      </c>
    </row>
    <row r="39" spans="6:14" x14ac:dyDescent="0.2">
      <c r="G39" s="22" t="s">
        <v>32</v>
      </c>
      <c r="H39" s="20">
        <f>Lehrkräfte!E20-Lehrkräfte!D20</f>
        <v>0</v>
      </c>
      <c r="I39" s="20">
        <f>ROUNDDOWN($F42/24,0)*$D$4</f>
        <v>0</v>
      </c>
      <c r="J39" s="20">
        <f>ROUNDDOWN($F42/24,0)*$D$5</f>
        <v>0</v>
      </c>
      <c r="K39" s="20">
        <f>ROUNDDOWN($F42/24,0)*$D$6</f>
        <v>0</v>
      </c>
      <c r="L39" s="23" t="str">
        <f>IF(Lehrkräfte!D20="","",($H39+1)*$D$8)</f>
        <v/>
      </c>
      <c r="M39" s="20" t="str">
        <f>IF(Lehrkräfte!D20="","",($H39+1)*$D$9)</f>
        <v/>
      </c>
      <c r="N39" s="20" t="str">
        <f>IF(Lehrkräfte!D20="","",($H39+1)*$D$10)</f>
        <v/>
      </c>
    </row>
    <row r="40" spans="6:14" x14ac:dyDescent="0.2">
      <c r="G40" s="22" t="s">
        <v>31</v>
      </c>
      <c r="H40" s="24">
        <f>IF($F42-ROUNDDOWN($F42/24,0)*24&gt;12.00001,1,0)</f>
        <v>0</v>
      </c>
      <c r="I40" s="20">
        <f>$H40*$D$4</f>
        <v>0</v>
      </c>
      <c r="J40" s="20">
        <f>$H40*$D$5</f>
        <v>0</v>
      </c>
      <c r="K40" s="20">
        <f>$H40*$D$6</f>
        <v>0</v>
      </c>
      <c r="L40" s="25"/>
      <c r="M40" s="20"/>
      <c r="N40" s="20"/>
    </row>
    <row r="41" spans="6:14" x14ac:dyDescent="0.2">
      <c r="F41" s="32" t="s">
        <v>35</v>
      </c>
      <c r="G41" s="22" t="s">
        <v>34</v>
      </c>
      <c r="H41" s="24">
        <f>IF(H40=0,IF($F42-ROUNDDOWN($F42/24,0)*24&gt;8.00001,1,0),0)</f>
        <v>0</v>
      </c>
      <c r="I41" s="20">
        <f>$H41*$C$4</f>
        <v>0</v>
      </c>
      <c r="J41" s="20">
        <f>$H41*$C$5</f>
        <v>0</v>
      </c>
      <c r="K41" s="20">
        <f>$H41*$C$6</f>
        <v>0</v>
      </c>
      <c r="L41" s="25"/>
      <c r="M41" s="20"/>
      <c r="N41" s="20"/>
    </row>
    <row r="42" spans="6:14" x14ac:dyDescent="0.2">
      <c r="F42" s="33">
        <f>VALUE(Lehrkräfte!E20+Lehrkräfte!G20-Lehrkräfte!D20-Lehrkräfte!F20)*24</f>
        <v>0</v>
      </c>
      <c r="G42" s="22" t="s">
        <v>33</v>
      </c>
      <c r="H42" s="24">
        <f>IF(H40=0,IF(H41=0,IF($F42-ROUNDDOWN($F42/24,0)*24&gt;5.00001,1,0),0),0)</f>
        <v>0</v>
      </c>
      <c r="I42" s="20">
        <f>$H42*$B$4</f>
        <v>0</v>
      </c>
      <c r="J42" s="20">
        <f>$H42*$B$5</f>
        <v>0</v>
      </c>
      <c r="K42" s="20">
        <f>$H42*$B$6</f>
        <v>0</v>
      </c>
      <c r="L42" s="25"/>
      <c r="M42" s="20"/>
      <c r="N42" s="20"/>
    </row>
    <row r="43" spans="6:14" x14ac:dyDescent="0.2">
      <c r="F43" s="14"/>
      <c r="G43" s="26" t="s">
        <v>38</v>
      </c>
      <c r="H43" s="27">
        <f>SUM(I43:N43)</f>
        <v>0</v>
      </c>
      <c r="I43" s="27">
        <f>IF(Lehrkräfte!$J$9=I38,SUM(I39:I42),0)</f>
        <v>0</v>
      </c>
      <c r="J43" s="27">
        <f>IF(Lehrkräfte!$J$9=J38,SUM(J39:J42),0)</f>
        <v>0</v>
      </c>
      <c r="K43" s="27">
        <f>IF(Lehrkräfte!$J$9=K38,SUM(K39:K42),0)</f>
        <v>0</v>
      </c>
      <c r="L43" s="27">
        <f>IF(Lehrkräfte!$J$9=L38,SUM(L39:L42),0)</f>
        <v>0</v>
      </c>
      <c r="M43" s="27">
        <f>IF(Lehrkräfte!$J$9=M38,SUM(M39:M42),0)</f>
        <v>0</v>
      </c>
      <c r="N43" s="27">
        <f>IF(Lehrkräfte!$J$9=N38,SUM(N39:N42),0)</f>
        <v>0</v>
      </c>
    </row>
    <row r="45" spans="6:14" x14ac:dyDescent="0.2">
      <c r="F45" s="18" t="s">
        <v>43</v>
      </c>
      <c r="G45" s="20"/>
      <c r="H45" s="21" t="s">
        <v>36</v>
      </c>
      <c r="I45" s="21" t="s">
        <v>68</v>
      </c>
      <c r="J45" s="21" t="s">
        <v>75</v>
      </c>
      <c r="K45" s="21" t="s">
        <v>77</v>
      </c>
      <c r="L45" s="21" t="s">
        <v>69</v>
      </c>
      <c r="M45" s="21" t="s">
        <v>70</v>
      </c>
      <c r="N45" s="21" t="s">
        <v>71</v>
      </c>
    </row>
    <row r="46" spans="6:14" x14ac:dyDescent="0.2">
      <c r="G46" s="22" t="s">
        <v>32</v>
      </c>
      <c r="H46" s="20">
        <f>Lehrkräfte!E21-Lehrkräfte!D21</f>
        <v>0</v>
      </c>
      <c r="I46" s="20">
        <f>ROUNDDOWN($F49/24,0)*$D$4</f>
        <v>0</v>
      </c>
      <c r="J46" s="20">
        <f>ROUNDDOWN($F49/24,0)*$D$5</f>
        <v>0</v>
      </c>
      <c r="K46" s="20">
        <f>ROUNDDOWN($F49/24,0)*$D$6</f>
        <v>0</v>
      </c>
      <c r="L46" s="23" t="str">
        <f>IF(Lehrkräfte!D21="","",($H46+1)*$D$8)</f>
        <v/>
      </c>
      <c r="M46" s="20" t="str">
        <f>IF(Lehrkräfte!D21="","",($H46+1)*$D$9)</f>
        <v/>
      </c>
      <c r="N46" s="20" t="str">
        <f>IF(Lehrkräfte!D21="","",($H46+1)*$D$10)</f>
        <v/>
      </c>
    </row>
    <row r="47" spans="6:14" x14ac:dyDescent="0.2">
      <c r="G47" s="22" t="s">
        <v>31</v>
      </c>
      <c r="H47" s="24">
        <f>IF($F49-ROUNDDOWN($F49/24,0)*24&gt;12.00001,1,0)</f>
        <v>0</v>
      </c>
      <c r="I47" s="20">
        <f>$H47*$D$4</f>
        <v>0</v>
      </c>
      <c r="J47" s="20">
        <f>$H47*$D$5</f>
        <v>0</v>
      </c>
      <c r="K47" s="20">
        <f>$H47*$D$6</f>
        <v>0</v>
      </c>
      <c r="L47" s="25"/>
      <c r="M47" s="20"/>
      <c r="N47" s="20"/>
    </row>
    <row r="48" spans="6:14" x14ac:dyDescent="0.2">
      <c r="F48" s="32" t="s">
        <v>35</v>
      </c>
      <c r="G48" s="22" t="s">
        <v>34</v>
      </c>
      <c r="H48" s="24">
        <f>IF(H47=0,IF($F49-ROUNDDOWN($F49/24,0)*24&gt;8.00001,1,0),0)</f>
        <v>0</v>
      </c>
      <c r="I48" s="20">
        <f>$H48*$C$4</f>
        <v>0</v>
      </c>
      <c r="J48" s="20">
        <f>$H48*$C$5</f>
        <v>0</v>
      </c>
      <c r="K48" s="20">
        <f>$H48*$C$6</f>
        <v>0</v>
      </c>
      <c r="L48" s="25"/>
      <c r="M48" s="20"/>
      <c r="N48" s="20"/>
    </row>
    <row r="49" spans="6:14" x14ac:dyDescent="0.2">
      <c r="F49" s="33">
        <f>VALUE(Lehrkräfte!E21+Lehrkräfte!G21-Lehrkräfte!D21-Lehrkräfte!F21)*24</f>
        <v>0</v>
      </c>
      <c r="G49" s="22" t="s">
        <v>33</v>
      </c>
      <c r="H49" s="24">
        <f>IF(H47=0,IF(H48=0,IF($F49-ROUNDDOWN($F49/24,0)*24&gt;5.00001,1,0),0),0)</f>
        <v>0</v>
      </c>
      <c r="I49" s="20">
        <f>$H49*$B$4</f>
        <v>0</v>
      </c>
      <c r="J49" s="20">
        <f>$H49*$B$5</f>
        <v>0</v>
      </c>
      <c r="K49" s="20">
        <f>$H49*$B$6</f>
        <v>0</v>
      </c>
      <c r="L49" s="25"/>
      <c r="M49" s="20"/>
      <c r="N49" s="20"/>
    </row>
    <row r="50" spans="6:14" x14ac:dyDescent="0.2">
      <c r="F50" s="14"/>
      <c r="G50" s="26" t="s">
        <v>38</v>
      </c>
      <c r="H50" s="27">
        <f>SUM(I50:N50)</f>
        <v>0</v>
      </c>
      <c r="I50" s="27">
        <f>IF(Lehrkräfte!$J$9=I45,SUM(I46:I49),0)</f>
        <v>0</v>
      </c>
      <c r="J50" s="27">
        <f>IF(Lehrkräfte!$J$9=J45,SUM(J46:J49),0)</f>
        <v>0</v>
      </c>
      <c r="K50" s="27">
        <f>IF(Lehrkräfte!$J$9=K45,SUM(K46:K49),0)</f>
        <v>0</v>
      </c>
      <c r="L50" s="27">
        <f>IF(Lehrkräfte!$J$9=L45,SUM(L46:L49),0)</f>
        <v>0</v>
      </c>
      <c r="M50" s="27">
        <f>IF(Lehrkräfte!$J$9=M45,SUM(M46:M49),0)</f>
        <v>0</v>
      </c>
      <c r="N50" s="27">
        <f>IF(Lehrkräfte!$J$9=N45,SUM(N46:N49),0)</f>
        <v>0</v>
      </c>
    </row>
    <row r="52" spans="6:14" x14ac:dyDescent="0.2">
      <c r="F52" s="18" t="s">
        <v>44</v>
      </c>
      <c r="G52" s="20"/>
      <c r="H52" s="21" t="s">
        <v>36</v>
      </c>
      <c r="I52" s="21" t="s">
        <v>68</v>
      </c>
      <c r="J52" s="21" t="s">
        <v>75</v>
      </c>
      <c r="K52" s="21" t="s">
        <v>77</v>
      </c>
      <c r="L52" s="21" t="s">
        <v>69</v>
      </c>
      <c r="M52" s="21" t="s">
        <v>70</v>
      </c>
      <c r="N52" s="21" t="s">
        <v>71</v>
      </c>
    </row>
    <row r="53" spans="6:14" x14ac:dyDescent="0.2">
      <c r="G53" s="22" t="s">
        <v>32</v>
      </c>
      <c r="H53" s="20">
        <f>Lehrkräfte!E22-Lehrkräfte!D22</f>
        <v>0</v>
      </c>
      <c r="I53" s="20">
        <f>ROUNDDOWN($F56/24,0)*$D$4</f>
        <v>0</v>
      </c>
      <c r="J53" s="20">
        <f>ROUNDDOWN($F56/24,0)*$D$5</f>
        <v>0</v>
      </c>
      <c r="K53" s="20">
        <f>ROUNDDOWN($F56/24,0)*$D$6</f>
        <v>0</v>
      </c>
      <c r="L53" s="23" t="str">
        <f>IF(Lehrkräfte!D22="","",($H53+1)*$D$8)</f>
        <v/>
      </c>
      <c r="M53" s="20" t="str">
        <f>IF(Lehrkräfte!D22="","",($H53+1)*$D$9)</f>
        <v/>
      </c>
      <c r="N53" s="20" t="str">
        <f>IF(Lehrkräfte!D22="","",($H53+1)*$D$10)</f>
        <v/>
      </c>
    </row>
    <row r="54" spans="6:14" x14ac:dyDescent="0.2">
      <c r="G54" s="22" t="s">
        <v>31</v>
      </c>
      <c r="H54" s="24">
        <f>IF($F56-ROUNDDOWN($F56/24,0)*24&gt;12.00001,1,0)</f>
        <v>0</v>
      </c>
      <c r="I54" s="20">
        <f>$H54*$D$4</f>
        <v>0</v>
      </c>
      <c r="J54" s="20">
        <f>$H54*$D$5</f>
        <v>0</v>
      </c>
      <c r="K54" s="20">
        <f>$H54*$D$6</f>
        <v>0</v>
      </c>
      <c r="L54" s="25"/>
      <c r="M54" s="20"/>
      <c r="N54" s="20"/>
    </row>
    <row r="55" spans="6:14" x14ac:dyDescent="0.2">
      <c r="F55" s="32" t="s">
        <v>35</v>
      </c>
      <c r="G55" s="22" t="s">
        <v>34</v>
      </c>
      <c r="H55" s="24">
        <f>IF(H54=0,IF($F56-ROUNDDOWN($F56/24,0)*24&gt;8.00001,1,0),0)</f>
        <v>0</v>
      </c>
      <c r="I55" s="20">
        <f>$H55*$C$4</f>
        <v>0</v>
      </c>
      <c r="J55" s="20">
        <f>$H55*$C$5</f>
        <v>0</v>
      </c>
      <c r="K55" s="20">
        <f>$H55*$C$6</f>
        <v>0</v>
      </c>
      <c r="L55" s="25"/>
      <c r="M55" s="20"/>
      <c r="N55" s="20"/>
    </row>
    <row r="56" spans="6:14" x14ac:dyDescent="0.2">
      <c r="F56" s="33">
        <f>VALUE(Lehrkräfte!E22+Lehrkräfte!G22-Lehrkräfte!D22-Lehrkräfte!F22)*24</f>
        <v>0</v>
      </c>
      <c r="G56" s="22" t="s">
        <v>33</v>
      </c>
      <c r="H56" s="24">
        <f>IF(H54=0,IF(H55=0,IF($F56-ROUNDDOWN($F56/24,0)*24&gt;5.00001,1,0),0),0)</f>
        <v>0</v>
      </c>
      <c r="I56" s="20">
        <f>$H56*$B$4</f>
        <v>0</v>
      </c>
      <c r="J56" s="20">
        <f>$H56*$B$5</f>
        <v>0</v>
      </c>
      <c r="K56" s="20">
        <f>$H56*$B$6</f>
        <v>0</v>
      </c>
      <c r="L56" s="25"/>
      <c r="M56" s="20"/>
      <c r="N56" s="20"/>
    </row>
    <row r="57" spans="6:14" x14ac:dyDescent="0.2">
      <c r="F57" s="14"/>
      <c r="G57" s="26" t="s">
        <v>38</v>
      </c>
      <c r="H57" s="27">
        <f>SUM(I57:N57)</f>
        <v>0</v>
      </c>
      <c r="I57" s="27">
        <f>IF(Lehrkräfte!$J$9=I52,SUM(I53:I56),0)</f>
        <v>0</v>
      </c>
      <c r="J57" s="27">
        <f>IF(Lehrkräfte!$J$9=J52,SUM(J53:J56),0)</f>
        <v>0</v>
      </c>
      <c r="K57" s="27">
        <f>IF(Lehrkräfte!$J$9=K52,SUM(K53:K56),0)</f>
        <v>0</v>
      </c>
      <c r="L57" s="27">
        <f>IF(Lehrkräfte!$J$9=L52,SUM(L53:L56),0)</f>
        <v>0</v>
      </c>
      <c r="M57" s="27">
        <f>IF(Lehrkräfte!$J$9=M52,SUM(M53:M56),0)</f>
        <v>0</v>
      </c>
      <c r="N57" s="27">
        <f>IF(Lehrkräfte!$J$9=N52,SUM(N53:N56),0)</f>
        <v>0</v>
      </c>
    </row>
    <row r="59" spans="6:14" x14ac:dyDescent="0.2">
      <c r="F59" s="18" t="s">
        <v>45</v>
      </c>
      <c r="G59" s="20"/>
      <c r="H59" s="21" t="s">
        <v>36</v>
      </c>
      <c r="I59" s="21" t="s">
        <v>68</v>
      </c>
      <c r="J59" s="21" t="s">
        <v>75</v>
      </c>
      <c r="K59" s="21" t="s">
        <v>77</v>
      </c>
      <c r="L59" s="21" t="s">
        <v>69</v>
      </c>
      <c r="M59" s="21" t="s">
        <v>70</v>
      </c>
      <c r="N59" s="21" t="s">
        <v>71</v>
      </c>
    </row>
    <row r="60" spans="6:14" x14ac:dyDescent="0.2">
      <c r="G60" s="22" t="s">
        <v>32</v>
      </c>
      <c r="H60" s="20">
        <f>Lehrkräfte!E23-Lehrkräfte!D23</f>
        <v>0</v>
      </c>
      <c r="I60" s="20">
        <f>ROUNDDOWN($F63/24,0)*$D$4</f>
        <v>0</v>
      </c>
      <c r="J60" s="20">
        <f>ROUNDDOWN($F63/24,0)*$D$5</f>
        <v>0</v>
      </c>
      <c r="K60" s="20">
        <f>ROUNDDOWN($F63/24,0)*$D$6</f>
        <v>0</v>
      </c>
      <c r="L60" s="23" t="str">
        <f>IF(Lehrkräfte!D23="","",($H60+1)*$D$8)</f>
        <v/>
      </c>
      <c r="M60" s="20" t="str">
        <f>IF(Lehrkräfte!D23="","",($H60+1)*$D$9)</f>
        <v/>
      </c>
      <c r="N60" s="20" t="str">
        <f>IF(Lehrkräfte!D23="","",($H60+1)*$D$10)</f>
        <v/>
      </c>
    </row>
    <row r="61" spans="6:14" x14ac:dyDescent="0.2">
      <c r="G61" s="22" t="s">
        <v>31</v>
      </c>
      <c r="H61" s="24">
        <f>IF($F63-ROUNDDOWN($F63/24,0)*24&gt;12.00001,1,0)</f>
        <v>0</v>
      </c>
      <c r="I61" s="20">
        <f>$H61*$D$4</f>
        <v>0</v>
      </c>
      <c r="J61" s="20">
        <f>$H61*$D$5</f>
        <v>0</v>
      </c>
      <c r="K61" s="20">
        <f>$H61*$D$6</f>
        <v>0</v>
      </c>
      <c r="L61" s="25"/>
      <c r="M61" s="20"/>
      <c r="N61" s="20"/>
    </row>
    <row r="62" spans="6:14" x14ac:dyDescent="0.2">
      <c r="F62" s="32" t="s">
        <v>35</v>
      </c>
      <c r="G62" s="22" t="s">
        <v>34</v>
      </c>
      <c r="H62" s="24">
        <f>IF(H61=0,IF($F63-ROUNDDOWN($F63/24,0)*24&gt;8.00001,1,0),0)</f>
        <v>0</v>
      </c>
      <c r="I62" s="20">
        <f>$H62*$C$4</f>
        <v>0</v>
      </c>
      <c r="J62" s="20">
        <f>$H62*$C$5</f>
        <v>0</v>
      </c>
      <c r="K62" s="20">
        <f>$H62*$C$6</f>
        <v>0</v>
      </c>
      <c r="L62" s="25"/>
      <c r="M62" s="20"/>
      <c r="N62" s="20"/>
    </row>
    <row r="63" spans="6:14" x14ac:dyDescent="0.2">
      <c r="F63" s="33">
        <f>VALUE(Lehrkräfte!E23+Lehrkräfte!G23-Lehrkräfte!D23-Lehrkräfte!F23)*24</f>
        <v>0</v>
      </c>
      <c r="G63" s="22" t="s">
        <v>33</v>
      </c>
      <c r="H63" s="24">
        <f>IF(H61=0,IF(H62=0,IF($F63-ROUNDDOWN($F63/24,0)*24&gt;5.00001,1,0),0),0)</f>
        <v>0</v>
      </c>
      <c r="I63" s="20">
        <f>$H63*$B$4</f>
        <v>0</v>
      </c>
      <c r="J63" s="20">
        <f>$H63*$B$5</f>
        <v>0</v>
      </c>
      <c r="K63" s="20">
        <f>$H63*$B$6</f>
        <v>0</v>
      </c>
      <c r="L63" s="25"/>
      <c r="M63" s="20"/>
      <c r="N63" s="20"/>
    </row>
    <row r="64" spans="6:14" x14ac:dyDescent="0.2">
      <c r="F64" s="14"/>
      <c r="G64" s="26" t="s">
        <v>38</v>
      </c>
      <c r="H64" s="27">
        <f>SUM(I64:N64)</f>
        <v>0</v>
      </c>
      <c r="I64" s="27">
        <f>IF(Lehrkräfte!$J$9=I59,SUM(I60:I63),0)</f>
        <v>0</v>
      </c>
      <c r="J64" s="27">
        <f>IF(Lehrkräfte!$J$9=J59,SUM(J60:J63),0)</f>
        <v>0</v>
      </c>
      <c r="K64" s="27">
        <f>IF(Lehrkräfte!$J$9=K59,SUM(K60:K63),0)</f>
        <v>0</v>
      </c>
      <c r="L64" s="27">
        <f>IF(Lehrkräfte!$J$9=L59,SUM(L60:L63),0)</f>
        <v>0</v>
      </c>
      <c r="M64" s="27">
        <f>IF(Lehrkräfte!$J$9=M59,SUM(M60:M63),0)</f>
        <v>0</v>
      </c>
      <c r="N64" s="27">
        <f>IF(Lehrkräfte!$J$9=N59,SUM(N60:N63),0)</f>
        <v>0</v>
      </c>
    </row>
    <row r="66" spans="6:14" x14ac:dyDescent="0.2">
      <c r="F66" s="18" t="s">
        <v>46</v>
      </c>
      <c r="G66" s="20"/>
      <c r="H66" s="21" t="s">
        <v>36</v>
      </c>
      <c r="I66" s="21" t="s">
        <v>68</v>
      </c>
      <c r="J66" s="21" t="s">
        <v>75</v>
      </c>
      <c r="K66" s="21" t="s">
        <v>77</v>
      </c>
      <c r="L66" s="21" t="s">
        <v>69</v>
      </c>
      <c r="M66" s="21" t="s">
        <v>70</v>
      </c>
      <c r="N66" s="21" t="s">
        <v>71</v>
      </c>
    </row>
    <row r="67" spans="6:14" x14ac:dyDescent="0.2">
      <c r="G67" s="22" t="s">
        <v>32</v>
      </c>
      <c r="H67" s="20">
        <f>Lehrkräfte!E24-Lehrkräfte!D24</f>
        <v>0</v>
      </c>
      <c r="I67" s="20">
        <f>ROUNDDOWN($F70/24,0)*$D$4</f>
        <v>0</v>
      </c>
      <c r="J67" s="20">
        <f>ROUNDDOWN($F70/24,0)*$D$5</f>
        <v>0</v>
      </c>
      <c r="K67" s="20">
        <f>ROUNDDOWN($F70/24,0)*$D$6</f>
        <v>0</v>
      </c>
      <c r="L67" s="23" t="str">
        <f>IF(Lehrkräfte!D24="","",($H67+1)*$D$8)</f>
        <v/>
      </c>
      <c r="M67" s="20" t="str">
        <f>IF(Lehrkräfte!D24="","",($H67+1)*$D$9)</f>
        <v/>
      </c>
      <c r="N67" s="20" t="str">
        <f>IF(Lehrkräfte!D24="","",($H67+1)*$D$10)</f>
        <v/>
      </c>
    </row>
    <row r="68" spans="6:14" x14ac:dyDescent="0.2">
      <c r="G68" s="22" t="s">
        <v>31</v>
      </c>
      <c r="H68" s="24">
        <f>IF($F70-ROUNDDOWN($F70/24,0)*24&gt;12.00001,1,0)</f>
        <v>0</v>
      </c>
      <c r="I68" s="20">
        <f>$H68*$D$4</f>
        <v>0</v>
      </c>
      <c r="J68" s="20">
        <f>$H68*$D$5</f>
        <v>0</v>
      </c>
      <c r="K68" s="20">
        <f>$H68*$D$6</f>
        <v>0</v>
      </c>
      <c r="L68" s="25"/>
      <c r="M68" s="20"/>
      <c r="N68" s="20"/>
    </row>
    <row r="69" spans="6:14" x14ac:dyDescent="0.2">
      <c r="F69" s="32" t="s">
        <v>35</v>
      </c>
      <c r="G69" s="22" t="s">
        <v>34</v>
      </c>
      <c r="H69" s="24">
        <f>IF(H68=0,IF($F70-ROUNDDOWN($F70/24,0)*24&gt;8.00001,1,0),0)</f>
        <v>0</v>
      </c>
      <c r="I69" s="20">
        <f>$H69*$C$4</f>
        <v>0</v>
      </c>
      <c r="J69" s="20">
        <f>$H69*$C$5</f>
        <v>0</v>
      </c>
      <c r="K69" s="20">
        <f>$H69*$C$6</f>
        <v>0</v>
      </c>
      <c r="L69" s="25"/>
      <c r="M69" s="20"/>
      <c r="N69" s="20"/>
    </row>
    <row r="70" spans="6:14" x14ac:dyDescent="0.2">
      <c r="F70" s="33">
        <f>VALUE(Lehrkräfte!E24+Lehrkräfte!G24-Lehrkräfte!D24-Lehrkräfte!F24)*24</f>
        <v>0</v>
      </c>
      <c r="G70" s="22" t="s">
        <v>33</v>
      </c>
      <c r="H70" s="24">
        <f>IF(H68=0,IF(H69=0,IF($F70-ROUNDDOWN($F70/24,0)*24&gt;5.00001,1,0),0),0)</f>
        <v>0</v>
      </c>
      <c r="I70" s="20">
        <f>$H70*$B$4</f>
        <v>0</v>
      </c>
      <c r="J70" s="20">
        <f>$H70*$B$5</f>
        <v>0</v>
      </c>
      <c r="K70" s="20">
        <f>$H70*$B$6</f>
        <v>0</v>
      </c>
      <c r="L70" s="25"/>
      <c r="M70" s="20"/>
      <c r="N70" s="20"/>
    </row>
    <row r="71" spans="6:14" x14ac:dyDescent="0.2">
      <c r="F71" s="14"/>
      <c r="G71" s="26" t="s">
        <v>38</v>
      </c>
      <c r="H71" s="27">
        <f>SUM(I71:N71)</f>
        <v>0</v>
      </c>
      <c r="I71" s="27">
        <f>IF(Lehrkräfte!$J$9=I66,SUM(I67:I70),0)</f>
        <v>0</v>
      </c>
      <c r="J71" s="27">
        <f>IF(Lehrkräfte!$J$9=J66,SUM(J67:J70),0)</f>
        <v>0</v>
      </c>
      <c r="K71" s="27">
        <f>IF(Lehrkräfte!$J$9=K66,SUM(K67:K70),0)</f>
        <v>0</v>
      </c>
      <c r="L71" s="27">
        <f>IF(Lehrkräfte!$J$9=L66,SUM(L67:L70),0)</f>
        <v>0</v>
      </c>
      <c r="M71" s="27">
        <f>IF(Lehrkräfte!$J$9=M66,SUM(M67:M70),0)</f>
        <v>0</v>
      </c>
      <c r="N71" s="27">
        <f>IF(Lehrkräfte!$J$9=N66,SUM(N67:N70),0)</f>
        <v>0</v>
      </c>
    </row>
  </sheetData>
  <sheetProtection algorithmName="SHA-512" hashValue="J/muLGkoEfuE1h3N80IXjI+Z6R99c+e/7cdsCEeD61580YmTCsw/1G/X8RwpLCi3bPjp07CFlCmHERo4EjPQCA==" saltValue="CrORRHIHEsN3IEfpy3khwQ==" spinCount="100000" sheet="1"/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A15" sqref="A15"/>
    </sheetView>
  </sheetViews>
  <sheetFormatPr baseColWidth="10" defaultColWidth="11.42578125" defaultRowHeight="12.75" x14ac:dyDescent="0.2"/>
  <cols>
    <col min="1" max="1" width="9.85546875" style="2" customWidth="1"/>
    <col min="2" max="2" width="11.42578125" style="1"/>
    <col min="3" max="3" width="12.85546875" style="1" customWidth="1"/>
    <col min="4" max="4" width="11.42578125" style="1"/>
    <col min="5" max="5" width="7.140625" style="1" customWidth="1"/>
    <col min="6" max="6" width="15.28515625" style="1" bestFit="1" customWidth="1"/>
    <col min="7" max="7" width="15.28515625" style="1" customWidth="1"/>
    <col min="8" max="8" width="12.5703125" style="1" customWidth="1"/>
    <col min="9" max="11" width="11.42578125" style="1"/>
    <col min="12" max="12" width="11.28515625" style="1" customWidth="1"/>
    <col min="13" max="13" width="11.42578125" style="1"/>
    <col min="14" max="14" width="11.140625" style="1" customWidth="1"/>
    <col min="15" max="16384" width="11.42578125" style="1"/>
  </cols>
  <sheetData>
    <row r="1" spans="1:14" x14ac:dyDescent="0.2">
      <c r="A1" s="11" t="s">
        <v>29</v>
      </c>
      <c r="F1" s="10"/>
      <c r="G1" s="10"/>
      <c r="H1" s="17"/>
      <c r="J1" s="15"/>
      <c r="K1" s="15"/>
      <c r="L1" s="15"/>
    </row>
    <row r="2" spans="1:14" x14ac:dyDescent="0.2">
      <c r="A2" s="20"/>
      <c r="B2" s="21" t="s">
        <v>25</v>
      </c>
      <c r="C2" s="21" t="s">
        <v>26</v>
      </c>
      <c r="D2" s="21" t="s">
        <v>27</v>
      </c>
      <c r="F2" s="9"/>
      <c r="G2" s="9"/>
      <c r="H2" s="17"/>
      <c r="M2" s="10"/>
    </row>
    <row r="3" spans="1:14" x14ac:dyDescent="0.2">
      <c r="A3" s="20"/>
      <c r="B3" s="28">
        <f>ROUND($D$3/3,2)</f>
        <v>8.8000000000000007</v>
      </c>
      <c r="C3" s="28">
        <f>ROUND($D$3/3*2,2)</f>
        <v>17.600000000000001</v>
      </c>
      <c r="D3" s="29">
        <v>26.4</v>
      </c>
      <c r="F3" s="18"/>
      <c r="G3" s="18"/>
      <c r="H3" s="17"/>
      <c r="I3" s="17"/>
      <c r="J3" s="17"/>
      <c r="K3" s="17"/>
      <c r="L3" s="17"/>
      <c r="M3" s="19"/>
    </row>
    <row r="4" spans="1:14" ht="13.5" x14ac:dyDescent="0.2">
      <c r="A4" s="30" t="s">
        <v>10</v>
      </c>
      <c r="B4" s="28">
        <f>ROUND($D$3*42.5%,2)</f>
        <v>11.22</v>
      </c>
      <c r="C4" s="28">
        <f>ROUND($D$3*87.5%,2)</f>
        <v>23.1</v>
      </c>
      <c r="D4" s="28">
        <v>23.1</v>
      </c>
      <c r="F4" s="17"/>
      <c r="G4" s="17"/>
      <c r="H4" s="17"/>
      <c r="M4" s="10"/>
    </row>
    <row r="5" spans="1:14" ht="13.5" x14ac:dyDescent="0.2">
      <c r="A5" s="30" t="s">
        <v>11</v>
      </c>
      <c r="B5" s="28">
        <f>ROUND($D$3*26%,2)</f>
        <v>6.86</v>
      </c>
      <c r="C5" s="28">
        <f>ROUND($D$3*50.5%,2)</f>
        <v>13.33</v>
      </c>
      <c r="D5" s="28">
        <f>ROUND($D$3*76%,2)</f>
        <v>20.059999999999999</v>
      </c>
      <c r="F5" s="12"/>
      <c r="G5" s="12"/>
      <c r="H5" s="17"/>
      <c r="I5" s="16"/>
      <c r="J5" s="16"/>
      <c r="K5" s="16"/>
      <c r="L5" s="16"/>
      <c r="M5" s="10"/>
    </row>
    <row r="6" spans="1:14" ht="13.5" x14ac:dyDescent="0.2">
      <c r="A6" s="30" t="s">
        <v>12</v>
      </c>
      <c r="B6" s="28">
        <f>ROUND($D$3*26%,2)</f>
        <v>6.86</v>
      </c>
      <c r="C6" s="28">
        <f>C3</f>
        <v>17.600000000000001</v>
      </c>
      <c r="D6" s="28">
        <f>D3</f>
        <v>26.4</v>
      </c>
      <c r="H6" s="17"/>
      <c r="M6" s="10"/>
    </row>
    <row r="7" spans="1:14" ht="13.5" x14ac:dyDescent="0.2">
      <c r="A7" s="31" t="s">
        <v>30</v>
      </c>
      <c r="B7" s="28"/>
      <c r="C7" s="28"/>
      <c r="D7" s="28"/>
      <c r="H7" s="17"/>
      <c r="M7" s="10"/>
    </row>
    <row r="8" spans="1:14" ht="13.5" x14ac:dyDescent="0.2">
      <c r="A8" s="30" t="s">
        <v>14</v>
      </c>
      <c r="B8" s="28"/>
      <c r="C8" s="28"/>
      <c r="D8" s="28">
        <f>ROUND($D$3*105%,2)</f>
        <v>27.72</v>
      </c>
      <c r="H8" s="17"/>
      <c r="M8" s="10"/>
    </row>
    <row r="9" spans="1:14" ht="13.5" x14ac:dyDescent="0.2">
      <c r="A9" s="30" t="s">
        <v>13</v>
      </c>
      <c r="B9" s="28"/>
      <c r="C9" s="28"/>
      <c r="D9" s="28">
        <f>ROUND($D$3*96%,2)</f>
        <v>25.34</v>
      </c>
      <c r="H9" s="17"/>
      <c r="M9" s="10"/>
    </row>
    <row r="10" spans="1:14" ht="13.5" x14ac:dyDescent="0.2">
      <c r="A10" s="30" t="s">
        <v>52</v>
      </c>
      <c r="B10" s="28"/>
      <c r="C10" s="28"/>
      <c r="D10" s="28">
        <f>ROUND($D$3*121%,2)</f>
        <v>31.94</v>
      </c>
      <c r="F10" s="18"/>
      <c r="G10" s="20"/>
      <c r="H10" s="21" t="s">
        <v>36</v>
      </c>
      <c r="I10" s="21" t="s">
        <v>10</v>
      </c>
      <c r="J10" s="21" t="s">
        <v>11</v>
      </c>
      <c r="K10" s="21" t="s">
        <v>12</v>
      </c>
      <c r="L10" s="21" t="s">
        <v>14</v>
      </c>
      <c r="M10" s="21" t="s">
        <v>13</v>
      </c>
      <c r="N10" s="21" t="s">
        <v>52</v>
      </c>
    </row>
    <row r="11" spans="1:14" x14ac:dyDescent="0.2">
      <c r="G11" s="22" t="s">
        <v>32</v>
      </c>
      <c r="H11" s="20" t="e">
        <f>#REF!-#REF!</f>
        <v>#REF!</v>
      </c>
      <c r="I11" s="20" t="e">
        <f>ROUNDDOWN($F14/24,0)*$D$4</f>
        <v>#REF!</v>
      </c>
      <c r="J11" s="20" t="e">
        <f>ROUNDDOWN($F14/24,0)*$D$5</f>
        <v>#REF!</v>
      </c>
      <c r="K11" s="20" t="e">
        <f>ROUNDDOWN($F14/24,0)*$D$6</f>
        <v>#REF!</v>
      </c>
      <c r="L11" s="23" t="e">
        <f>IF(#REF!="","",($H11+1)*$D$8)</f>
        <v>#REF!</v>
      </c>
      <c r="M11" s="20" t="e">
        <f>IF(#REF!="","",($H11+1)*$D$9)</f>
        <v>#REF!</v>
      </c>
      <c r="N11" s="20" t="e">
        <f>IF(#REF!="","",($H11+1)*$D$10)</f>
        <v>#REF!</v>
      </c>
    </row>
    <row r="12" spans="1:14" x14ac:dyDescent="0.2">
      <c r="A12" s="10" t="s">
        <v>28</v>
      </c>
      <c r="G12" s="22" t="s">
        <v>31</v>
      </c>
      <c r="H12" s="24" t="e">
        <f>IF($F14-ROUNDDOWN($F14/24,0)*24&gt;12.00001,1,0)</f>
        <v>#REF!</v>
      </c>
      <c r="I12" s="20" t="e">
        <f>$H12*$D$4</f>
        <v>#REF!</v>
      </c>
      <c r="J12" s="20" t="e">
        <f>$H12*$D$5</f>
        <v>#REF!</v>
      </c>
      <c r="K12" s="20" t="e">
        <f>$H12*$D$6</f>
        <v>#REF!</v>
      </c>
      <c r="L12" s="25"/>
      <c r="M12" s="20"/>
      <c r="N12" s="20"/>
    </row>
    <row r="13" spans="1:14" x14ac:dyDescent="0.2">
      <c r="A13" s="9">
        <v>0.42</v>
      </c>
      <c r="F13" s="32" t="s">
        <v>35</v>
      </c>
      <c r="G13" s="22" t="s">
        <v>34</v>
      </c>
      <c r="H13" s="24" t="e">
        <f>IF(H12=0,IF($F14-ROUNDDOWN($F14/24,0)*24&gt;8.00001,1,0),0)</f>
        <v>#REF!</v>
      </c>
      <c r="I13" s="20" t="e">
        <f>$H13*$C$4</f>
        <v>#REF!</v>
      </c>
      <c r="J13" s="20" t="e">
        <f>$H13*$C$5</f>
        <v>#REF!</v>
      </c>
      <c r="K13" s="20" t="e">
        <f>$H13*$C$6</f>
        <v>#REF!</v>
      </c>
      <c r="L13" s="25"/>
      <c r="M13" s="20"/>
      <c r="N13" s="20"/>
    </row>
    <row r="14" spans="1:14" x14ac:dyDescent="0.2">
      <c r="F14" s="33" t="e">
        <f>VALUE(#REF!+#REF!-#REF!-#REF!)*24</f>
        <v>#REF!</v>
      </c>
      <c r="G14" s="22" t="s">
        <v>33</v>
      </c>
      <c r="H14" s="24" t="e">
        <f>IF(H12=0,IF(H13=0,IF($F14-ROUNDDOWN($F14/24,0)*24&gt;5.00001,1,0),0),0)</f>
        <v>#REF!</v>
      </c>
      <c r="I14" s="20" t="e">
        <f>$H14*$B$4</f>
        <v>#REF!</v>
      </c>
      <c r="J14" s="20" t="e">
        <f>$H14*$B$5</f>
        <v>#REF!</v>
      </c>
      <c r="K14" s="20" t="e">
        <f>$H14*$B$6</f>
        <v>#REF!</v>
      </c>
      <c r="L14" s="25"/>
      <c r="M14" s="20"/>
      <c r="N14" s="20"/>
    </row>
    <row r="15" spans="1:14" x14ac:dyDescent="0.2">
      <c r="F15" s="14"/>
      <c r="G15" s="26" t="s">
        <v>38</v>
      </c>
      <c r="H15" s="27" t="e">
        <f>SUM(I15:N15)</f>
        <v>#REF!</v>
      </c>
      <c r="I15" s="27" t="e">
        <f>IF(#REF!=I10,SUM(I11:I14),0)</f>
        <v>#REF!</v>
      </c>
      <c r="J15" s="27" t="e">
        <f>IF(#REF!=J10,SUM(J11:J14),0)</f>
        <v>#REF!</v>
      </c>
      <c r="K15" s="27" t="e">
        <f>IF(#REF!=K10,SUM(K11:K14),0)</f>
        <v>#REF!</v>
      </c>
      <c r="L15" s="27" t="e">
        <f>IF(#REF!=L10,SUM(L11:L14),0)</f>
        <v>#REF!</v>
      </c>
      <c r="M15" s="27" t="e">
        <f>IF(#REF!=M10,SUM(M11:M14),0)</f>
        <v>#REF!</v>
      </c>
      <c r="N15" s="27" t="e">
        <f>IF(#REF!=N10,SUM(N11:N14),0)</f>
        <v>#REF!</v>
      </c>
    </row>
    <row r="16" spans="1:14" x14ac:dyDescent="0.2">
      <c r="C16" s="13"/>
    </row>
  </sheetData>
  <sheetProtection password="CBAD" sheet="1"/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Lehrkräfte</vt:lpstr>
      <vt:lpstr>Berechnungsblatt LK</vt:lpstr>
      <vt:lpstr>Berechnungsblatt SB</vt:lpstr>
      <vt:lpstr>Lehrkräfte!Druckbereich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Sternath Andreas</cp:lastModifiedBy>
  <cp:lastPrinted>2024-06-18T06:56:32Z</cp:lastPrinted>
  <dcterms:created xsi:type="dcterms:W3CDTF">1996-10-17T05:27:31Z</dcterms:created>
  <dcterms:modified xsi:type="dcterms:W3CDTF">2025-01-13T12:45:19Z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COO.1000.8802.34.1144172</vt:lpwstr>
  </property>
  <property fmtid="{D5CDD505-2E9C-101B-9397-08002B2CF9AE}" pid="3" name="FSC#COOELAK@1.1001:Subject">
    <vt:lpwstr>Abrechnung von Schulveranstaltungen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Ing. Kampmann</vt:lpwstr>
  </property>
  <property fmtid="{D5CDD505-2E9C-101B-9397-08002B2CF9AE}" pid="10" name="FSC#COOELAK@1.1001:OwnerExtension">
    <vt:lpwstr>13409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F1-BU-AH-MPBO (F1 Buchhaltungsabt. Automation Haushaltswesen MPBO)</vt:lpwstr>
  </property>
  <property fmtid="{D5CDD505-2E9C-101B-9397-08002B2CF9AE}" pid="17" name="FSC#COOELAK@1.1001:CreatedAt">
    <vt:lpwstr>21.03.2011</vt:lpwstr>
  </property>
  <property fmtid="{D5CDD505-2E9C-101B-9397-08002B2CF9AE}" pid="18" name="FSC#COOELAK@1.1001:OU">
    <vt:lpwstr>F1-BU-LB (F1 Buchhaltungsabt. Lehrerbesoldung)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*COO.1000.8802.34.1144172*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COOELAK@1.1001:CurrentUserRolePos">
    <vt:lpwstr>Bearbeitung</vt:lpwstr>
  </property>
  <property fmtid="{D5CDD505-2E9C-101B-9397-08002B2CF9AE}" pid="42" name="FSC#COOELAK@1.1001:CurrentUserEmail">
    <vt:lpwstr>martina.scheickl@noel.gv.at</vt:lpwstr>
  </property>
  <property fmtid="{D5CDD505-2E9C-101B-9397-08002B2CF9AE}" pid="43" name="FSC#NOELLAKISFORMSPROP@1000.8803:xmldata3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0">
    <vt:lpwstr>kein Rechtsgeschäft</vt:lpwstr>
  </property>
  <property fmtid="{D5CDD505-2E9C-101B-9397-08002B2CF9AE}" pid="46" name="FSC#NOELLAKISFORMSPROP@1000.8803:xmldata101">
    <vt:lpwstr>kein Datum</vt:lpwstr>
  </property>
  <property fmtid="{D5CDD505-2E9C-101B-9397-08002B2CF9AE}" pid="47" name="FSC#NOELLAKISFORMSPROP@1000.8803:xmldata102">
    <vt:lpwstr>Keine Aktenzahl des Rechtsgeschäfts erfasst</vt:lpwstr>
  </property>
  <property fmtid="{D5CDD505-2E9C-101B-9397-08002B2CF9AE}" pid="48" name="FSC#NOELLAKISFORMSPROP@1000.8803:xmldata20">
    <vt:lpwstr>TEXT: LEER (!)</vt:lpwstr>
  </property>
  <property fmtid="{D5CDD505-2E9C-101B-9397-08002B2CF9AE}" pid="49" name="FSC#NOELLAKISFORMSPROP@1000.8803:xmldata103">
    <vt:lpwstr>Kein Zuschlag - Gericht erfasst</vt:lpwstr>
  </property>
  <property fmtid="{D5CDD505-2E9C-101B-9397-08002B2CF9AE}" pid="50" name="FSC#NOELLAKISFORMSPROP@1000.8803:xmldata104">
    <vt:lpwstr>Kein Zuschlag - Datum erfasst</vt:lpwstr>
  </property>
  <property fmtid="{D5CDD505-2E9C-101B-9397-08002B2CF9AE}" pid="51" name="FSC#NOELLAKISFORMSPROP@1000.8803:xmldata105">
    <vt:lpwstr>Kein Zuschlag - Zahl erfasst</vt:lpwstr>
  </property>
  <property fmtid="{D5CDD505-2E9C-101B-9397-08002B2CF9AE}" pid="52" name="FSC#NOELLAKISFORMSPROP@1000.8803:xmldata30">
    <vt:lpwstr>Kein Vertreter erfasst</vt:lpwstr>
  </property>
  <property fmtid="{D5CDD505-2E9C-101B-9397-08002B2CF9AE}" pid="53" name="FSC#NOELLAKISFORMSPROP@1000.8803:xmldataVertrEnt">
    <vt:lpwstr>Kein Vertreter erfasst</vt:lpwstr>
  </property>
  <property fmtid="{D5CDD505-2E9C-101B-9397-08002B2CF9AE}" pid="54" name="FSC#NOELLAKISFORMSPROP@1000.8803:xmldataGrundstEnt">
    <vt:lpwstr>TEXT: LEER (!)</vt:lpwstr>
  </property>
  <property fmtid="{D5CDD505-2E9C-101B-9397-08002B2CF9AE}" pid="55" name="FSC#NOELLAKISFORMSPROP@1000.8803:xmldataGVAVerk">
    <vt:lpwstr>TEXT: LEER (!)</vt:lpwstr>
  </property>
  <property fmtid="{D5CDD505-2E9C-101B-9397-08002B2CF9AE}" pid="56" name="FSC#NOELLAKISFORMSPROP@1000.8803:xmldataGVAKaeufer">
    <vt:lpwstr>TEXT: LEER (!)</vt:lpwstr>
  </property>
  <property fmtid="{D5CDD505-2E9C-101B-9397-08002B2CF9AE}" pid="57" name="FSC#NOELLAKISFORMSPROP@1000.8803:xmldataGVARechtsgesch">
    <vt:lpwstr>kein Rechtsgeschäft</vt:lpwstr>
  </property>
  <property fmtid="{D5CDD505-2E9C-101B-9397-08002B2CF9AE}" pid="58" name="FSC#NOELLAKISFORMSPROP@1000.8803:xmldataGVA_RG_dat">
    <vt:lpwstr>kein Datum</vt:lpwstr>
  </property>
  <property fmtid="{D5CDD505-2E9C-101B-9397-08002B2CF9AE}" pid="59" name="FSC#NOELLAKISFORMSPROP@1000.8803:xmldata_RG_Zahl_GVA">
    <vt:lpwstr>Keine Aktenzahl des Rechtsgeschäfts erfasst</vt:lpwstr>
  </property>
  <property fmtid="{D5CDD505-2E9C-101B-9397-08002B2CF9AE}" pid="60" name="FSC#NOELLAKISFORMSPROP@1000.8803:xmldata_grundstueck_GVA">
    <vt:lpwstr>TEXT: LEER (!)</vt:lpwstr>
  </property>
  <property fmtid="{D5CDD505-2E9C-101B-9397-08002B2CF9AE}" pid="61" name="FSC#NOELLAKISFORMSPROP@1000.8803:xmldataZuschlagGVA">
    <vt:lpwstr>Kein Zuschlag - Gericht erfasst</vt:lpwstr>
  </property>
  <property fmtid="{D5CDD505-2E9C-101B-9397-08002B2CF9AE}" pid="62" name="FSC#NOELLAKISFORMSPROP@1000.8803:xmldata_ZuDat_GVA">
    <vt:lpwstr>Kein Zuschlag - Datum erfasst</vt:lpwstr>
  </property>
  <property fmtid="{D5CDD505-2E9C-101B-9397-08002B2CF9AE}" pid="63" name="FSC#NOELLAKISFORMSPROP@1000.8803:xmldata_ZuZahl_GVA">
    <vt:lpwstr>Kein Zuschlag - Zahl erfasst</vt:lpwstr>
  </property>
  <property fmtid="{D5CDD505-2E9C-101B-9397-08002B2CF9AE}" pid="64" name="FSC#NOELLAKISFORMSPROP@1000.8803:xmldata_Vertreter_GVA">
    <vt:lpwstr>Kein Vertreter erfasst</vt:lpwstr>
  </property>
  <property fmtid="{D5CDD505-2E9C-101B-9397-08002B2CF9AE}" pid="65" name="FSC#ATSTATECFG@1.1001:Office">
    <vt:lpwstr/>
  </property>
  <property fmtid="{D5CDD505-2E9C-101B-9397-08002B2CF9AE}" pid="66" name="FSC#ATSTATECFG@1.1001:Agent">
    <vt:lpwstr/>
  </property>
  <property fmtid="{D5CDD505-2E9C-101B-9397-08002B2CF9AE}" pid="67" name="FSC#ATSTATECFG@1.1001:AgentPhone">
    <vt:lpwstr/>
  </property>
  <property fmtid="{D5CDD505-2E9C-101B-9397-08002B2CF9AE}" pid="68" name="FSC#ATSTATECFG@1.1001:DepartmentFax">
    <vt:lpwstr/>
  </property>
  <property fmtid="{D5CDD505-2E9C-101B-9397-08002B2CF9AE}" pid="69" name="FSC#ATSTATECFG@1.1001:DepartmentEMail">
    <vt:lpwstr/>
  </property>
  <property fmtid="{D5CDD505-2E9C-101B-9397-08002B2CF9AE}" pid="70" name="FSC#ATSTATECFG@1.1001:SubfileDate">
    <vt:lpwstr/>
  </property>
  <property fmtid="{D5CDD505-2E9C-101B-9397-08002B2CF9AE}" pid="71" name="FSC#ATSTATECFG@1.1001:SubfileSubject">
    <vt:lpwstr/>
  </property>
  <property fmtid="{D5CDD505-2E9C-101B-9397-08002B2CF9AE}" pid="72" name="FSC#ATSTATECFG@1.1001:DepartmentZipCode">
    <vt:lpwstr/>
  </property>
  <property fmtid="{D5CDD505-2E9C-101B-9397-08002B2CF9AE}" pid="73" name="FSC#ATSTATECFG@1.1001:DepartmentCountry">
    <vt:lpwstr/>
  </property>
  <property fmtid="{D5CDD505-2E9C-101B-9397-08002B2CF9AE}" pid="74" name="FSC#ATSTATECFG@1.1001:DepartmentCity">
    <vt:lpwstr/>
  </property>
  <property fmtid="{D5CDD505-2E9C-101B-9397-08002B2CF9AE}" pid="75" name="FSC#ATSTATECFG@1.1001:DepartmentStreet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UID">
    <vt:lpwstr/>
  </property>
  <property fmtid="{D5CDD505-2E9C-101B-9397-08002B2CF9AE}" pid="78" name="FSC#ATSTATECFG@1.1001:SubfileReference">
    <vt:lpwstr/>
  </property>
  <property fmtid="{D5CDD505-2E9C-101B-9397-08002B2CF9AE}" pid="79" name="FSC#ATSTATECFG@1.1001:Clause">
    <vt:lpwstr/>
  </property>
  <property fmtid="{D5CDD505-2E9C-101B-9397-08002B2CF9AE}" pid="80" name="FSC#ATSTATECFG@1.1001:ExternalFile">
    <vt:lpwstr/>
  </property>
  <property fmtid="{D5CDD505-2E9C-101B-9397-08002B2CF9AE}" pid="81" name="FSC#ATSTATECFG@1.1001:ApprovedSignature">
    <vt:lpwstr/>
  </property>
  <property fmtid="{D5CDD505-2E9C-101B-9397-08002B2CF9AE}" pid="82" name="FSC#FSCLAKIS@15.1000:Abgeschlossen">
    <vt:lpwstr>Nein</vt:lpwstr>
  </property>
  <property fmtid="{D5CDD505-2E9C-101B-9397-08002B2CF9AE}" pid="83" name="FSC#FSCLAKIS@15.1000:Abgezeichnet_am">
    <vt:lpwstr/>
  </property>
  <property fmtid="{D5CDD505-2E9C-101B-9397-08002B2CF9AE}" pid="84" name="FSC#FSCLAKIS@15.1000:Abgezeichnet_von">
    <vt:lpwstr/>
  </property>
  <property fmtid="{D5CDD505-2E9C-101B-9397-08002B2CF9AE}" pid="85" name="FSC#FSCLAKIS@15.1000:Abgezeichnet2_am">
    <vt:lpwstr/>
  </property>
  <property fmtid="{D5CDD505-2E9C-101B-9397-08002B2CF9AE}" pid="86" name="FSC#FSCLAKIS@15.1000:Abgezeichnet2_von">
    <vt:lpwstr/>
  </property>
  <property fmtid="{D5CDD505-2E9C-101B-9397-08002B2CF9AE}" pid="87" name="FSC#FSCLAKIS@15.1000:Abschriftsklausel">
    <vt:lpwstr/>
  </property>
  <property fmtid="{D5CDD505-2E9C-101B-9397-08002B2CF9AE}" pid="88" name="FSC#FSCLAKIS@15.1000:AktBetreff">
    <vt:lpwstr/>
  </property>
  <property fmtid="{D5CDD505-2E9C-101B-9397-08002B2CF9AE}" pid="89" name="FSC#FSCLAKIS@15.1000:Bearbeiter_Tit_NN">
    <vt:lpwstr/>
  </property>
  <property fmtid="{D5CDD505-2E9C-101B-9397-08002B2CF9AE}" pid="90" name="FSC#FSCLAKIS@15.1000:Bearbeiter_Tit_VN_NN">
    <vt:lpwstr/>
  </property>
  <property fmtid="{D5CDD505-2E9C-101B-9397-08002B2CF9AE}" pid="91" name="FSC#FSCLAKIS@15.1000:Beilagen">
    <vt:lpwstr/>
  </property>
  <property fmtid="{D5CDD505-2E9C-101B-9397-08002B2CF9AE}" pid="92" name="FSC#FSCLAKIS@15.1000:Betreff">
    <vt:lpwstr/>
  </property>
  <property fmtid="{D5CDD505-2E9C-101B-9397-08002B2CF9AE}" pid="93" name="FSC#FSCLAKIS@15.1000:Bezug">
    <vt:lpwstr/>
  </property>
  <property fmtid="{D5CDD505-2E9C-101B-9397-08002B2CF9AE}" pid="94" name="FSC#FSCLAKIS@15.1000:DW_Bearbeiter">
    <vt:lpwstr/>
  </property>
  <property fmtid="{D5CDD505-2E9C-101B-9397-08002B2CF9AE}" pid="95" name="FSC#FSCLAKIS@15.1000:DW_Eigentuemer_Zuschrift">
    <vt:lpwstr/>
  </property>
  <property fmtid="{D5CDD505-2E9C-101B-9397-08002B2CF9AE}" pid="96" name="FSC#FSCLAKIS@15.1000:Eigentuemer_Zuschrift_Tit_VN_NN">
    <vt:lpwstr/>
  </property>
  <property fmtid="{D5CDD505-2E9C-101B-9397-08002B2CF9AE}" pid="97" name="FSC#FSCLAKIS@15.1000:Erzeugt_am">
    <vt:lpwstr>21.03.2011</vt:lpwstr>
  </property>
  <property fmtid="{D5CDD505-2E9C-101B-9397-08002B2CF9AE}" pid="98" name="FSC#FSCLAKIS@15.1000:Fertigungsklausel">
    <vt:lpwstr/>
  </property>
  <property fmtid="{D5CDD505-2E9C-101B-9397-08002B2CF9AE}" pid="99" name="FSC#FSCLAKIS@15.1000:Fertigungsklausel2">
    <vt:lpwstr/>
  </property>
  <property fmtid="{D5CDD505-2E9C-101B-9397-08002B2CF9AE}" pid="100" name="FSC#FSCLAKIS@15.1000:Kennzeichen">
    <vt:lpwstr/>
  </property>
  <property fmtid="{D5CDD505-2E9C-101B-9397-08002B2CF9AE}" pid="101" name="FSC#FSCLAKIS@15.1000:Objektname">
    <vt:lpwstr>Abrechnung von Schulveranstaltungen</vt:lpwstr>
  </property>
  <property fmtid="{D5CDD505-2E9C-101B-9397-08002B2CF9AE}" pid="102" name="FSC#FSCLAKIS@15.1000:RsabAbsender">
    <vt:lpwstr>Amt der NÖ Landesregierung_x000d_
Abteilung Finanzen - Buchhaltung_x000d_
Landhausplatz 1_x000d_
3109 St. Pölten</vt:lpwstr>
  </property>
  <property fmtid="{D5CDD505-2E9C-101B-9397-08002B2CF9AE}" pid="103" name="FSC#FSCLAKIS@15.1000:Text_nach_Fertigung">
    <vt:lpwstr/>
  </property>
  <property fmtid="{D5CDD505-2E9C-101B-9397-08002B2CF9AE}" pid="104" name="FSC#FSCLAKIS@15.1000:Unterschrieben_am">
    <vt:lpwstr/>
  </property>
  <property fmtid="{D5CDD505-2E9C-101B-9397-08002B2CF9AE}" pid="105" name="FSC#FSCLAKIS@15.1000:Unterschrieben_von">
    <vt:lpwstr/>
  </property>
  <property fmtid="{D5CDD505-2E9C-101B-9397-08002B2CF9AE}" pid="106" name="FSC#FSCLAKIS@15.1000:Unterschrieben2_am">
    <vt:lpwstr/>
  </property>
  <property fmtid="{D5CDD505-2E9C-101B-9397-08002B2CF9AE}" pid="107" name="FSC#FSCLAKIS@15.1000:Unterschrieben2_von">
    <vt:lpwstr/>
  </property>
  <property fmtid="{D5CDD505-2E9C-101B-9397-08002B2CF9AE}" pid="108" name="FSC#FSCLAKIS@15.1000:Unterschrieben_von_Tit_VN_NN_gsp">
    <vt:lpwstr/>
  </property>
  <property fmtid="{D5CDD505-2E9C-101B-9397-08002B2CF9AE}" pid="109" name="FSC#FSCLAKIS@15.1000:Unterschrieben_von_Tit_VN_NN_ng">
    <vt:lpwstr/>
  </property>
  <property fmtid="{D5CDD505-2E9C-101B-9397-08002B2CF9AE}" pid="110" name="FSC#FSCLAKIS@15.1000:Gesperrt_Bearbeiter">
    <vt:lpwstr/>
  </property>
  <property fmtid="{D5CDD505-2E9C-101B-9397-08002B2CF9AE}" pid="111" name="FSC#FSCLAKIS@15.1000:Systemaenderungszeitpunkt">
    <vt:lpwstr>4. Jänner 2013</vt:lpwstr>
  </property>
  <property fmtid="{D5CDD505-2E9C-101B-9397-08002B2CF9AE}" pid="112" name="FSC#FSCLAKIS@15.1000:Eingangsdatum_ON">
    <vt:lpwstr/>
  </property>
  <property fmtid="{D5CDD505-2E9C-101B-9397-08002B2CF9AE}" pid="113" name="FSC#FSCLAKIS@15.1000:Frist_ON">
    <vt:lpwstr/>
  </property>
  <property fmtid="{D5CDD505-2E9C-101B-9397-08002B2CF9AE}" pid="114" name="FSC#FSCLAKIS@15.1000:Anmerkung_ON">
    <vt:lpwstr/>
  </property>
  <property fmtid="{D5CDD505-2E9C-101B-9397-08002B2CF9AE}" pid="115" name="FSC#FSCLAKIS@15.1000:Inhalt_ON">
    <vt:lpwstr/>
  </property>
  <property fmtid="{D5CDD505-2E9C-101B-9397-08002B2CF9AE}" pid="116" name="FSC#FSCLAKIS@15.1000:Hinweis_ON">
    <vt:lpwstr/>
  </property>
  <property fmtid="{D5CDD505-2E9C-101B-9397-08002B2CF9AE}" pid="117" name="FSC#FSCLAKIS@15.1000:Erledigung_ON">
    <vt:lpwstr/>
  </property>
  <property fmtid="{D5CDD505-2E9C-101B-9397-08002B2CF9AE}" pid="118" name="FSC#FSCLAKIS@15.1000:DVR">
    <vt:lpwstr/>
  </property>
  <property fmtid="{D5CDD505-2E9C-101B-9397-08002B2CF9AE}" pid="119" name="FSC#FSCLAKIS@15.1000:Geschlecht_Bearbeiter">
    <vt:lpwstr/>
  </property>
  <property fmtid="{D5CDD505-2E9C-101B-9397-08002B2CF9AE}" pid="120" name="FSC#FSCLAKIS@15.1000:Geschlecht_Eigentuemer_Zuschrift">
    <vt:lpwstr/>
  </property>
  <property fmtid="{D5CDD505-2E9C-101B-9397-08002B2CF9AE}" pid="121" name="FSC#ATSTATECFG@1.1001:BankAccount">
    <vt:lpwstr/>
  </property>
  <property fmtid="{D5CDD505-2E9C-101B-9397-08002B2CF9AE}" pid="122" name="FSC#ATSTATECFG@1.1001:BankAccountOwner">
    <vt:lpwstr/>
  </property>
  <property fmtid="{D5CDD505-2E9C-101B-9397-08002B2CF9AE}" pid="123" name="FSC#ATSTATECFG@1.1001:BankInstitute">
    <vt:lpwstr/>
  </property>
  <property fmtid="{D5CDD505-2E9C-101B-9397-08002B2CF9AE}" pid="124" name="FSC#ATSTATECFG@1.1001:BankAccountID">
    <vt:lpwstr/>
  </property>
  <property fmtid="{D5CDD505-2E9C-101B-9397-08002B2CF9AE}" pid="125" name="FSC#ATSTATECFG@1.1001:BankAccountIBAN">
    <vt:lpwstr/>
  </property>
  <property fmtid="{D5CDD505-2E9C-101B-9397-08002B2CF9AE}" pid="126" name="FSC#ATSTATECFG@1.1001:BankAccountBIC">
    <vt:lpwstr/>
  </property>
  <property fmtid="{D5CDD505-2E9C-101B-9397-08002B2CF9AE}" pid="127" name="FSC#ATSTATECFG@1.1001:BankName">
    <vt:lpwstr/>
  </property>
  <property fmtid="{D5CDD505-2E9C-101B-9397-08002B2CF9AE}" pid="128" name="FSC#FSCLAKIS@15.1000:Eigentuemer_Zuschrift_Tit_NN">
    <vt:lpwstr/>
  </property>
</Properties>
</file>